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Cash-Flow-DATA" sheetId="15" r:id="rId1"/>
    <sheet name="OTCHET-agregirani pokazateli" sheetId="14" r:id="rId2"/>
    <sheet name="OTCHET" sheetId="3" r:id="rId3"/>
    <sheet name="NALICHNOST" sheetId="17" r:id="rId4"/>
    <sheet name="OCHAKVANO" sheetId="16" r:id="rId5"/>
    <sheet name="list" sheetId="10" state="hidden" r:id="rId6"/>
    <sheet name="INF" sheetId="11" state="hidden" r:id="rId7"/>
  </sheets>
  <definedNames>
    <definedName name="_xlnm._FilterDatabase" localSheetId="2" hidden="1">OTCHET!$M$1:$M$923</definedName>
    <definedName name="DATE">list!$B$728:$B$739</definedName>
    <definedName name="DateName">list!$B$728:$C$739</definedName>
    <definedName name="EBK_DEIN">list!$B$11:$B$277</definedName>
    <definedName name="EBK_DEIN2">list!$B$11:$C$277</definedName>
    <definedName name="OP_LIST">list!$A$283:$A$319</definedName>
    <definedName name="OP_LIST2">list!$A$283:$B$319</definedName>
    <definedName name="PRBK">list!$A$437:$B$725</definedName>
    <definedName name="SMETKA">list!$A$2:$C$7</definedName>
    <definedName name="Z_D568CAA1_2ECB_11D7_B07A_00010309AF38_.wvu.Cols" localSheetId="1" hidden="1">'OTCHET-agregirani pokazateli'!#REF!,'OTCHET-agregirani pokazateli'!$J:$K,'OTCHET-agregirani pokazateli'!$M:$N,'OTCHET-agregirani pokazateli'!$P:$Q,'OTCHET-agregirani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1" hidden="1">'OTCHET-agregirani pokazateli'!$B$1:$I$148</definedName>
    <definedName name="Z_D568CAA1_2ECB_11D7_B07A_00010309AF38_.wvu.Rows" localSheetId="1" hidden="1">'OTCHET-agregirani pokazateli'!$55:$55,'OTCHET-agregirani pokazateli'!$62:$62,'OTCHET-agregirani pokazateli'!$130:$134,'OTCHET-agregirani pokazateli'!$136:$144</definedName>
  </definedNames>
  <calcPr calcId="162913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D890" i="3" l="1"/>
  <c r="M889" i="3"/>
  <c r="M888" i="3"/>
  <c r="M887" i="3"/>
  <c r="L886" i="3"/>
  <c r="E886" i="3"/>
  <c r="M885" i="3"/>
  <c r="L884" i="3"/>
  <c r="E884" i="3"/>
  <c r="M884" i="3" s="1"/>
  <c r="L883" i="3"/>
  <c r="E883" i="3"/>
  <c r="L882" i="3"/>
  <c r="E882" i="3"/>
  <c r="L880" i="3"/>
  <c r="E880" i="3"/>
  <c r="L879" i="3"/>
  <c r="E879" i="3"/>
  <c r="L878" i="3"/>
  <c r="E878" i="3"/>
  <c r="M878" i="3" s="1"/>
  <c r="L877" i="3"/>
  <c r="L876" i="3" s="1"/>
  <c r="E877" i="3"/>
  <c r="K876" i="3"/>
  <c r="J876" i="3"/>
  <c r="I876" i="3"/>
  <c r="H876" i="3"/>
  <c r="G876" i="3"/>
  <c r="F876" i="3"/>
  <c r="L875" i="3"/>
  <c r="E875" i="3"/>
  <c r="L874" i="3"/>
  <c r="E874" i="3"/>
  <c r="L873" i="3"/>
  <c r="L872" i="3" s="1"/>
  <c r="E873" i="3"/>
  <c r="K872" i="3"/>
  <c r="J872" i="3"/>
  <c r="I872" i="3"/>
  <c r="H872" i="3"/>
  <c r="G872" i="3"/>
  <c r="F872" i="3"/>
  <c r="L871" i="3"/>
  <c r="E871" i="3"/>
  <c r="L870" i="3"/>
  <c r="E870" i="3"/>
  <c r="L869" i="3"/>
  <c r="E869" i="3"/>
  <c r="M869" i="3" s="1"/>
  <c r="L868" i="3"/>
  <c r="E868" i="3"/>
  <c r="L867" i="3"/>
  <c r="E867" i="3"/>
  <c r="L866" i="3"/>
  <c r="E866" i="3"/>
  <c r="M866" i="3" s="1"/>
  <c r="L865" i="3"/>
  <c r="E865" i="3"/>
  <c r="K864" i="3"/>
  <c r="J864" i="3"/>
  <c r="I864" i="3"/>
  <c r="H864" i="3"/>
  <c r="G864" i="3"/>
  <c r="F864" i="3"/>
  <c r="L863" i="3"/>
  <c r="E863" i="3"/>
  <c r="L862" i="3"/>
  <c r="M862" i="3" s="1"/>
  <c r="E862" i="3"/>
  <c r="L861" i="3"/>
  <c r="L860" i="3" s="1"/>
  <c r="E861" i="3"/>
  <c r="K860" i="3"/>
  <c r="J860" i="3"/>
  <c r="I860" i="3"/>
  <c r="H860" i="3"/>
  <c r="G860" i="3"/>
  <c r="F860" i="3"/>
  <c r="L859" i="3"/>
  <c r="E859" i="3"/>
  <c r="L858" i="3"/>
  <c r="E858" i="3"/>
  <c r="M858" i="3" s="1"/>
  <c r="L857" i="3"/>
  <c r="M857" i="3" s="1"/>
  <c r="E857" i="3"/>
  <c r="L856" i="3"/>
  <c r="E856" i="3"/>
  <c r="L855" i="3"/>
  <c r="E855" i="3"/>
  <c r="L854" i="3"/>
  <c r="E854" i="3"/>
  <c r="M854" i="3"/>
  <c r="K853" i="3"/>
  <c r="J853" i="3"/>
  <c r="I853" i="3"/>
  <c r="H853" i="3"/>
  <c r="G853" i="3"/>
  <c r="F853" i="3"/>
  <c r="L852" i="3"/>
  <c r="E852" i="3"/>
  <c r="L851" i="3"/>
  <c r="E851" i="3"/>
  <c r="M851" i="3" s="1"/>
  <c r="L850" i="3"/>
  <c r="E850" i="3"/>
  <c r="L849" i="3"/>
  <c r="E849" i="3"/>
  <c r="L848" i="3"/>
  <c r="E848" i="3"/>
  <c r="L847" i="3"/>
  <c r="E847" i="3"/>
  <c r="M847" i="3" s="1"/>
  <c r="K846" i="3"/>
  <c r="J846" i="3"/>
  <c r="I846" i="3"/>
  <c r="H846" i="3"/>
  <c r="G846" i="3"/>
  <c r="F846" i="3"/>
  <c r="L845" i="3"/>
  <c r="M845" i="3" s="1"/>
  <c r="E845" i="3"/>
  <c r="L844" i="3"/>
  <c r="E844" i="3"/>
  <c r="M844" i="3" s="1"/>
  <c r="L843" i="3"/>
  <c r="E843" i="3"/>
  <c r="L842" i="3"/>
  <c r="E842" i="3"/>
  <c r="M842" i="3" s="1"/>
  <c r="L841" i="3"/>
  <c r="E841" i="3"/>
  <c r="M841" i="3" s="1"/>
  <c r="L840" i="3"/>
  <c r="E840" i="3"/>
  <c r="M840" i="3" s="1"/>
  <c r="L839" i="3"/>
  <c r="E839" i="3"/>
  <c r="L838" i="3"/>
  <c r="E838" i="3"/>
  <c r="M838" i="3" s="1"/>
  <c r="K837" i="3"/>
  <c r="J837" i="3"/>
  <c r="I837" i="3"/>
  <c r="H837" i="3"/>
  <c r="G837" i="3"/>
  <c r="F837" i="3"/>
  <c r="L836" i="3"/>
  <c r="E836" i="3"/>
  <c r="M836" i="3" s="1"/>
  <c r="L835" i="3"/>
  <c r="M835" i="3" s="1"/>
  <c r="E835" i="3"/>
  <c r="L834" i="3"/>
  <c r="E834" i="3"/>
  <c r="M834" i="3" s="1"/>
  <c r="L833" i="3"/>
  <c r="E833" i="3"/>
  <c r="L832" i="3"/>
  <c r="E832" i="3"/>
  <c r="L831" i="3"/>
  <c r="E831" i="3"/>
  <c r="L830" i="3"/>
  <c r="E830" i="3"/>
  <c r="M830" i="3" s="1"/>
  <c r="L829" i="3"/>
  <c r="E829" i="3"/>
  <c r="K828" i="3"/>
  <c r="J828" i="3"/>
  <c r="I828" i="3"/>
  <c r="H828" i="3"/>
  <c r="G828" i="3"/>
  <c r="F828" i="3"/>
  <c r="L827" i="3"/>
  <c r="E827" i="3"/>
  <c r="L826" i="3"/>
  <c r="M826" i="3" s="1"/>
  <c r="E826" i="3"/>
  <c r="L825" i="3"/>
  <c r="E825" i="3"/>
  <c r="E824" i="3" s="1"/>
  <c r="K824" i="3"/>
  <c r="J824" i="3"/>
  <c r="I824" i="3"/>
  <c r="H824" i="3"/>
  <c r="G824" i="3"/>
  <c r="F824" i="3"/>
  <c r="L823" i="3"/>
  <c r="E823" i="3"/>
  <c r="L822" i="3"/>
  <c r="E822" i="3"/>
  <c r="L821" i="3"/>
  <c r="E821" i="3"/>
  <c r="L820" i="3"/>
  <c r="E820" i="3"/>
  <c r="L819" i="3"/>
  <c r="L818" i="3" s="1"/>
  <c r="E819" i="3"/>
  <c r="K818" i="3"/>
  <c r="J818" i="3"/>
  <c r="I818" i="3"/>
  <c r="H818" i="3"/>
  <c r="G818" i="3"/>
  <c r="F818" i="3"/>
  <c r="L817" i="3"/>
  <c r="E817" i="3"/>
  <c r="L816" i="3"/>
  <c r="E816" i="3"/>
  <c r="L815" i="3"/>
  <c r="E815" i="3"/>
  <c r="L814" i="3"/>
  <c r="E814" i="3"/>
  <c r="L813" i="3"/>
  <c r="E813" i="3"/>
  <c r="M813" i="3" s="1"/>
  <c r="K812" i="3"/>
  <c r="J812" i="3"/>
  <c r="I812" i="3"/>
  <c r="H812" i="3"/>
  <c r="G812" i="3"/>
  <c r="F812" i="3"/>
  <c r="L811" i="3"/>
  <c r="E811" i="3"/>
  <c r="L810" i="3"/>
  <c r="E810" i="3"/>
  <c r="M810" i="3" s="1"/>
  <c r="L809" i="3"/>
  <c r="E809" i="3"/>
  <c r="K808" i="3"/>
  <c r="J808" i="3"/>
  <c r="I808" i="3"/>
  <c r="H808" i="3"/>
  <c r="G808" i="3"/>
  <c r="F808" i="3"/>
  <c r="L807" i="3"/>
  <c r="E807" i="3"/>
  <c r="L806" i="3"/>
  <c r="E806" i="3"/>
  <c r="M806" i="3" s="1"/>
  <c r="L805" i="3"/>
  <c r="E805" i="3"/>
  <c r="M805" i="3" s="1"/>
  <c r="L804" i="3"/>
  <c r="E804" i="3"/>
  <c r="L803" i="3"/>
  <c r="E803" i="3"/>
  <c r="L802" i="3"/>
  <c r="M802" i="3" s="1"/>
  <c r="E802" i="3"/>
  <c r="L801" i="3"/>
  <c r="E801" i="3"/>
  <c r="L800" i="3"/>
  <c r="E800" i="3"/>
  <c r="L799" i="3"/>
  <c r="E799" i="3"/>
  <c r="L798" i="3"/>
  <c r="E798" i="3"/>
  <c r="L797" i="3"/>
  <c r="E797" i="3"/>
  <c r="L796" i="3"/>
  <c r="M796" i="3" s="1"/>
  <c r="E796" i="3"/>
  <c r="L795" i="3"/>
  <c r="E795" i="3"/>
  <c r="L794" i="3"/>
  <c r="M794" i="3" s="1"/>
  <c r="E794" i="3"/>
  <c r="L793" i="3"/>
  <c r="E793" i="3"/>
  <c r="L792" i="3"/>
  <c r="E792" i="3"/>
  <c r="M792" i="3" s="1"/>
  <c r="L791" i="3"/>
  <c r="E791" i="3"/>
  <c r="K790" i="3"/>
  <c r="J790" i="3"/>
  <c r="I790" i="3"/>
  <c r="H790" i="3"/>
  <c r="G790" i="3"/>
  <c r="F790" i="3"/>
  <c r="L789" i="3"/>
  <c r="E789" i="3"/>
  <c r="L788" i="3"/>
  <c r="E788" i="3"/>
  <c r="M788" i="3" s="1"/>
  <c r="L787" i="3"/>
  <c r="M787" i="3" s="1"/>
  <c r="E787" i="3"/>
  <c r="L786" i="3"/>
  <c r="E786" i="3"/>
  <c r="L785" i="3"/>
  <c r="E785" i="3"/>
  <c r="L784" i="3"/>
  <c r="E784" i="3"/>
  <c r="L783" i="3"/>
  <c r="E783" i="3"/>
  <c r="L782" i="3"/>
  <c r="E782" i="3"/>
  <c r="K781" i="3"/>
  <c r="J781" i="3"/>
  <c r="I781" i="3"/>
  <c r="H781" i="3"/>
  <c r="G781" i="3"/>
  <c r="F781" i="3"/>
  <c r="L780" i="3"/>
  <c r="E780" i="3"/>
  <c r="L779" i="3"/>
  <c r="E779" i="3"/>
  <c r="L778" i="3"/>
  <c r="E778" i="3"/>
  <c r="L777" i="3"/>
  <c r="M777" i="3" s="1"/>
  <c r="E777" i="3"/>
  <c r="L776" i="3"/>
  <c r="E776" i="3"/>
  <c r="K775" i="3"/>
  <c r="J775" i="3"/>
  <c r="I775" i="3"/>
  <c r="H775" i="3"/>
  <c r="G775" i="3"/>
  <c r="F775" i="3"/>
  <c r="L774" i="3"/>
  <c r="M774" i="3" s="1"/>
  <c r="E774" i="3"/>
  <c r="L773" i="3"/>
  <c r="L772" i="3" s="1"/>
  <c r="E773" i="3"/>
  <c r="K772" i="3"/>
  <c r="J772" i="3"/>
  <c r="I772" i="3"/>
  <c r="H772" i="3"/>
  <c r="G772" i="3"/>
  <c r="F772" i="3"/>
  <c r="C769" i="3"/>
  <c r="C770" i="3" s="1"/>
  <c r="C768" i="3"/>
  <c r="L767" i="3"/>
  <c r="K767" i="3"/>
  <c r="J767" i="3"/>
  <c r="I767" i="3"/>
  <c r="H767" i="3"/>
  <c r="G767" i="3"/>
  <c r="F767" i="3"/>
  <c r="E767" i="3"/>
  <c r="L766" i="3"/>
  <c r="K766" i="3"/>
  <c r="J766" i="3"/>
  <c r="I766" i="3"/>
  <c r="H766" i="3"/>
  <c r="G766" i="3"/>
  <c r="F766" i="3"/>
  <c r="E766" i="3"/>
  <c r="I765" i="3"/>
  <c r="E765" i="3"/>
  <c r="E763" i="3"/>
  <c r="B762" i="3"/>
  <c r="F761" i="3"/>
  <c r="B759" i="3"/>
  <c r="F758" i="3"/>
  <c r="B758" i="3"/>
  <c r="D750" i="3"/>
  <c r="M749" i="3"/>
  <c r="M748" i="3"/>
  <c r="M747" i="3"/>
  <c r="L746" i="3"/>
  <c r="E746" i="3"/>
  <c r="M746" i="3" s="1"/>
  <c r="M745" i="3"/>
  <c r="L744" i="3"/>
  <c r="E744" i="3"/>
  <c r="M744" i="3" s="1"/>
  <c r="L743" i="3"/>
  <c r="E743" i="3"/>
  <c r="L742" i="3"/>
  <c r="E742" i="3"/>
  <c r="M740" i="3"/>
  <c r="L740" i="3"/>
  <c r="E740" i="3"/>
  <c r="L739" i="3"/>
  <c r="E739" i="3"/>
  <c r="L738" i="3"/>
  <c r="E738" i="3"/>
  <c r="M738" i="3" s="1"/>
  <c r="L737" i="3"/>
  <c r="L736" i="3" s="1"/>
  <c r="E737" i="3"/>
  <c r="K736" i="3"/>
  <c r="J736" i="3"/>
  <c r="I736" i="3"/>
  <c r="H736" i="3"/>
  <c r="G736" i="3"/>
  <c r="F736" i="3"/>
  <c r="M735" i="3"/>
  <c r="L735" i="3"/>
  <c r="E735" i="3"/>
  <c r="M734" i="3"/>
  <c r="L734" i="3"/>
  <c r="E734" i="3"/>
  <c r="L733" i="3"/>
  <c r="L732" i="3"/>
  <c r="E733" i="3"/>
  <c r="E732" i="3" s="1"/>
  <c r="K732" i="3"/>
  <c r="J732" i="3"/>
  <c r="I732" i="3"/>
  <c r="H732" i="3"/>
  <c r="G732" i="3"/>
  <c r="F732" i="3"/>
  <c r="L731" i="3"/>
  <c r="E731" i="3"/>
  <c r="L730" i="3"/>
  <c r="E730" i="3"/>
  <c r="M730" i="3" s="1"/>
  <c r="L729" i="3"/>
  <c r="E729" i="3"/>
  <c r="L728" i="3"/>
  <c r="E728" i="3"/>
  <c r="M728" i="3" s="1"/>
  <c r="L727" i="3"/>
  <c r="E727" i="3"/>
  <c r="L726" i="3"/>
  <c r="E726" i="3"/>
  <c r="M726" i="3" s="1"/>
  <c r="L725" i="3"/>
  <c r="E725" i="3"/>
  <c r="M725" i="3" s="1"/>
  <c r="K724" i="3"/>
  <c r="J724" i="3"/>
  <c r="I724" i="3"/>
  <c r="H724" i="3"/>
  <c r="G724" i="3"/>
  <c r="F724" i="3"/>
  <c r="L723" i="3"/>
  <c r="E723" i="3"/>
  <c r="L722" i="3"/>
  <c r="E722" i="3"/>
  <c r="L721" i="3"/>
  <c r="E721" i="3"/>
  <c r="E720" i="3" s="1"/>
  <c r="K720" i="3"/>
  <c r="J720" i="3"/>
  <c r="I720" i="3"/>
  <c r="H720" i="3"/>
  <c r="G720" i="3"/>
  <c r="F720" i="3"/>
  <c r="L719" i="3"/>
  <c r="E719" i="3"/>
  <c r="L718" i="3"/>
  <c r="E718" i="3"/>
  <c r="M718" i="3" s="1"/>
  <c r="L717" i="3"/>
  <c r="E717" i="3"/>
  <c r="L716" i="3"/>
  <c r="E716" i="3"/>
  <c r="M716" i="3" s="1"/>
  <c r="L715" i="3"/>
  <c r="E715" i="3"/>
  <c r="L714" i="3"/>
  <c r="E714" i="3"/>
  <c r="K713" i="3"/>
  <c r="J713" i="3"/>
  <c r="I713" i="3"/>
  <c r="H713" i="3"/>
  <c r="G713" i="3"/>
  <c r="F713" i="3"/>
  <c r="L712" i="3"/>
  <c r="E712" i="3"/>
  <c r="M712" i="3" s="1"/>
  <c r="L711" i="3"/>
  <c r="E711" i="3"/>
  <c r="M711" i="3" s="1"/>
  <c r="M710" i="3"/>
  <c r="L710" i="3"/>
  <c r="E710" i="3"/>
  <c r="L709" i="3"/>
  <c r="E709" i="3"/>
  <c r="L708" i="3"/>
  <c r="E708" i="3"/>
  <c r="M708" i="3" s="1"/>
  <c r="L707" i="3"/>
  <c r="L706" i="3" s="1"/>
  <c r="E707" i="3"/>
  <c r="K706" i="3"/>
  <c r="J706" i="3"/>
  <c r="I706" i="3"/>
  <c r="H706" i="3"/>
  <c r="G706" i="3"/>
  <c r="F706" i="3"/>
  <c r="L705" i="3"/>
  <c r="E705" i="3"/>
  <c r="L704" i="3"/>
  <c r="E704" i="3"/>
  <c r="M704" i="3" s="1"/>
  <c r="L703" i="3"/>
  <c r="E703" i="3"/>
  <c r="L702" i="3"/>
  <c r="E702" i="3"/>
  <c r="M702" i="3" s="1"/>
  <c r="L701" i="3"/>
  <c r="E701" i="3"/>
  <c r="L700" i="3"/>
  <c r="E700" i="3"/>
  <c r="M700" i="3" s="1"/>
  <c r="L699" i="3"/>
  <c r="E699" i="3"/>
  <c r="L698" i="3"/>
  <c r="E698" i="3"/>
  <c r="K697" i="3"/>
  <c r="J697" i="3"/>
  <c r="I697" i="3"/>
  <c r="H697" i="3"/>
  <c r="G697" i="3"/>
  <c r="F697" i="3"/>
  <c r="L696" i="3"/>
  <c r="E696" i="3"/>
  <c r="L695" i="3"/>
  <c r="E695" i="3"/>
  <c r="M695" i="3" s="1"/>
  <c r="M694" i="3"/>
  <c r="L694" i="3"/>
  <c r="E694" i="3"/>
  <c r="L693" i="3"/>
  <c r="E693" i="3"/>
  <c r="L692" i="3"/>
  <c r="M692" i="3" s="1"/>
  <c r="E692" i="3"/>
  <c r="M691" i="3"/>
  <c r="L691" i="3"/>
  <c r="E691" i="3"/>
  <c r="L690" i="3"/>
  <c r="E690" i="3"/>
  <c r="M690" i="3" s="1"/>
  <c r="L689" i="3"/>
  <c r="E689" i="3"/>
  <c r="K688" i="3"/>
  <c r="J688" i="3"/>
  <c r="I688" i="3"/>
  <c r="H688" i="3"/>
  <c r="G688" i="3"/>
  <c r="F688" i="3"/>
  <c r="L687" i="3"/>
  <c r="E687" i="3"/>
  <c r="M687" i="3" s="1"/>
  <c r="L686" i="3"/>
  <c r="E686" i="3"/>
  <c r="L685" i="3"/>
  <c r="L684" i="3" s="1"/>
  <c r="E685" i="3"/>
  <c r="K684" i="3"/>
  <c r="J684" i="3"/>
  <c r="I684" i="3"/>
  <c r="H684" i="3"/>
  <c r="G684" i="3"/>
  <c r="F684" i="3"/>
  <c r="L683" i="3"/>
  <c r="E683" i="3"/>
  <c r="M683" i="3" s="1"/>
  <c r="L682" i="3"/>
  <c r="E682" i="3"/>
  <c r="M682" i="3" s="1"/>
  <c r="L681" i="3"/>
  <c r="E681" i="3"/>
  <c r="L680" i="3"/>
  <c r="E680" i="3"/>
  <c r="M680" i="3" s="1"/>
  <c r="L679" i="3"/>
  <c r="E679" i="3"/>
  <c r="M679" i="3" s="1"/>
  <c r="L678" i="3"/>
  <c r="K678" i="3"/>
  <c r="J678" i="3"/>
  <c r="I678" i="3"/>
  <c r="H678" i="3"/>
  <c r="G678" i="3"/>
  <c r="F678" i="3"/>
  <c r="E678" i="3"/>
  <c r="M678" i="3" s="1"/>
  <c r="L677" i="3"/>
  <c r="E677" i="3"/>
  <c r="M677" i="3" s="1"/>
  <c r="M676" i="3"/>
  <c r="L676" i="3"/>
  <c r="E676" i="3"/>
  <c r="L675" i="3"/>
  <c r="L672" i="3" s="1"/>
  <c r="E675" i="3"/>
  <c r="L674" i="3"/>
  <c r="E674" i="3"/>
  <c r="M674" i="3" s="1"/>
  <c r="L673" i="3"/>
  <c r="E673" i="3"/>
  <c r="M673" i="3" s="1"/>
  <c r="K672" i="3"/>
  <c r="J672" i="3"/>
  <c r="I672" i="3"/>
  <c r="H672" i="3"/>
  <c r="G672" i="3"/>
  <c r="F672" i="3"/>
  <c r="L671" i="3"/>
  <c r="E671" i="3"/>
  <c r="M671" i="3" s="1"/>
  <c r="L670" i="3"/>
  <c r="M670" i="3" s="1"/>
  <c r="E670" i="3"/>
  <c r="L669" i="3"/>
  <c r="E669" i="3"/>
  <c r="E668" i="3" s="1"/>
  <c r="K668" i="3"/>
  <c r="J668" i="3"/>
  <c r="I668" i="3"/>
  <c r="H668" i="3"/>
  <c r="G668" i="3"/>
  <c r="F668" i="3"/>
  <c r="L667" i="3"/>
  <c r="E667" i="3"/>
  <c r="L666" i="3"/>
  <c r="M666" i="3" s="1"/>
  <c r="E666" i="3"/>
  <c r="M665" i="3"/>
  <c r="L665" i="3"/>
  <c r="E665" i="3"/>
  <c r="L664" i="3"/>
  <c r="E664" i="3"/>
  <c r="M664" i="3" s="1"/>
  <c r="L663" i="3"/>
  <c r="E663" i="3"/>
  <c r="L662" i="3"/>
  <c r="M662" i="3" s="1"/>
  <c r="E662" i="3"/>
  <c r="L661" i="3"/>
  <c r="E661" i="3"/>
  <c r="L660" i="3"/>
  <c r="E660" i="3"/>
  <c r="L659" i="3"/>
  <c r="E659" i="3"/>
  <c r="L658" i="3"/>
  <c r="E658" i="3"/>
  <c r="L657" i="3"/>
  <c r="E657" i="3"/>
  <c r="L656" i="3"/>
  <c r="M656" i="3" s="1"/>
  <c r="E656" i="3"/>
  <c r="L655" i="3"/>
  <c r="E655" i="3"/>
  <c r="L654" i="3"/>
  <c r="M654" i="3" s="1"/>
  <c r="E654" i="3"/>
  <c r="L653" i="3"/>
  <c r="E653" i="3"/>
  <c r="M653" i="3" s="1"/>
  <c r="M652" i="3"/>
  <c r="L652" i="3"/>
  <c r="E652" i="3"/>
  <c r="L651" i="3"/>
  <c r="E651" i="3"/>
  <c r="K650" i="3"/>
  <c r="J650" i="3"/>
  <c r="I650" i="3"/>
  <c r="H650" i="3"/>
  <c r="G650" i="3"/>
  <c r="F650" i="3"/>
  <c r="L649" i="3"/>
  <c r="E649" i="3"/>
  <c r="M649" i="3" s="1"/>
  <c r="L648" i="3"/>
  <c r="E648" i="3"/>
  <c r="L647" i="3"/>
  <c r="E647" i="3"/>
  <c r="M647" i="3" s="1"/>
  <c r="L646" i="3"/>
  <c r="M646" i="3" s="1"/>
  <c r="E646" i="3"/>
  <c r="L645" i="3"/>
  <c r="E645" i="3"/>
  <c r="L644" i="3"/>
  <c r="E644" i="3"/>
  <c r="L643" i="3"/>
  <c r="E643" i="3"/>
  <c r="L642" i="3"/>
  <c r="M642" i="3" s="1"/>
  <c r="E642" i="3"/>
  <c r="K641" i="3"/>
  <c r="J641" i="3"/>
  <c r="I641" i="3"/>
  <c r="H641" i="3"/>
  <c r="G641" i="3"/>
  <c r="F641" i="3"/>
  <c r="L640" i="3"/>
  <c r="M640" i="3" s="1"/>
  <c r="E640" i="3"/>
  <c r="L639" i="3"/>
  <c r="E639" i="3"/>
  <c r="L638" i="3"/>
  <c r="E638" i="3"/>
  <c r="L637" i="3"/>
  <c r="E637" i="3"/>
  <c r="M637" i="3" s="1"/>
  <c r="L636" i="3"/>
  <c r="E636" i="3"/>
  <c r="K635" i="3"/>
  <c r="J635" i="3"/>
  <c r="I635" i="3"/>
  <c r="H635" i="3"/>
  <c r="G635" i="3"/>
  <c r="F635" i="3"/>
  <c r="L634" i="3"/>
  <c r="E634" i="3"/>
  <c r="L633" i="3"/>
  <c r="E633" i="3"/>
  <c r="E632" i="3" s="1"/>
  <c r="K632" i="3"/>
  <c r="J632" i="3"/>
  <c r="I632" i="3"/>
  <c r="H632" i="3"/>
  <c r="G632" i="3"/>
  <c r="F632" i="3"/>
  <c r="F750" i="3"/>
  <c r="C629" i="3"/>
  <c r="N747" i="3" s="1"/>
  <c r="C628" i="3"/>
  <c r="L627" i="3"/>
  <c r="K627" i="3"/>
  <c r="J627" i="3"/>
  <c r="I627" i="3"/>
  <c r="H627" i="3"/>
  <c r="G627" i="3"/>
  <c r="F627" i="3"/>
  <c r="E627" i="3"/>
  <c r="L626" i="3"/>
  <c r="K626" i="3"/>
  <c r="J626" i="3"/>
  <c r="I626" i="3"/>
  <c r="H626" i="3"/>
  <c r="G626" i="3"/>
  <c r="F626" i="3"/>
  <c r="E626" i="3"/>
  <c r="I625" i="3"/>
  <c r="E625" i="3"/>
  <c r="E623" i="3"/>
  <c r="B622" i="3"/>
  <c r="F621" i="3"/>
  <c r="B619" i="3"/>
  <c r="F618" i="3"/>
  <c r="B618" i="3"/>
  <c r="T147" i="11"/>
  <c r="T146" i="11"/>
  <c r="T145" i="11"/>
  <c r="T143" i="11"/>
  <c r="E9" i="3"/>
  <c r="E438" i="3" s="1"/>
  <c r="R82" i="11"/>
  <c r="Q82" i="11"/>
  <c r="P82" i="11"/>
  <c r="O82" i="11"/>
  <c r="N82" i="11"/>
  <c r="M82" i="11"/>
  <c r="S85" i="11"/>
  <c r="L85" i="11"/>
  <c r="T85" i="11" s="1"/>
  <c r="S84" i="11"/>
  <c r="L84" i="11"/>
  <c r="T84" i="11" s="1"/>
  <c r="S83" i="11"/>
  <c r="S82" i="11" s="1"/>
  <c r="L83" i="11"/>
  <c r="L82" i="11" s="1"/>
  <c r="T82" i="11" s="1"/>
  <c r="H22" i="17"/>
  <c r="G22" i="17"/>
  <c r="F8" i="17"/>
  <c r="D8" i="17"/>
  <c r="F9" i="17"/>
  <c r="F33" i="17"/>
  <c r="E9" i="17"/>
  <c r="E33" i="17" s="1"/>
  <c r="D9" i="17"/>
  <c r="C9" i="17"/>
  <c r="G9" i="17" s="1"/>
  <c r="E8" i="17"/>
  <c r="C8" i="17"/>
  <c r="F17" i="14"/>
  <c r="E17" i="14"/>
  <c r="F15" i="3"/>
  <c r="E19" i="3"/>
  <c r="D4" i="16"/>
  <c r="O4" i="16"/>
  <c r="F4" i="16"/>
  <c r="B1" i="16"/>
  <c r="B16" i="3"/>
  <c r="L23" i="11"/>
  <c r="P23" i="11"/>
  <c r="I461" i="3"/>
  <c r="E461" i="3"/>
  <c r="I445" i="3"/>
  <c r="E445" i="3"/>
  <c r="I360" i="3"/>
  <c r="E360" i="3"/>
  <c r="I183" i="3"/>
  <c r="E183" i="3"/>
  <c r="I19" i="3"/>
  <c r="C3" i="17"/>
  <c r="C4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6" i="17"/>
  <c r="E26" i="17"/>
  <c r="D26" i="17"/>
  <c r="H26" i="17" s="1"/>
  <c r="C26" i="17"/>
  <c r="G26" i="17" s="1"/>
  <c r="H25" i="17"/>
  <c r="G25" i="17"/>
  <c r="F24" i="17"/>
  <c r="E24" i="17"/>
  <c r="C24" i="17"/>
  <c r="G24" i="17" s="1"/>
  <c r="H23" i="17"/>
  <c r="G23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F13" i="17"/>
  <c r="E13" i="17"/>
  <c r="D13" i="17"/>
  <c r="H13" i="17" s="1"/>
  <c r="C13" i="17"/>
  <c r="G13" i="17" s="1"/>
  <c r="H12" i="17"/>
  <c r="G12" i="17"/>
  <c r="H11" i="17"/>
  <c r="G11" i="17"/>
  <c r="H10" i="17"/>
  <c r="G10" i="17"/>
  <c r="J90" i="3"/>
  <c r="G90" i="3"/>
  <c r="H11" i="14"/>
  <c r="E87" i="3"/>
  <c r="E113" i="3"/>
  <c r="M113" i="3" s="1"/>
  <c r="L113" i="3"/>
  <c r="L87" i="3"/>
  <c r="S24" i="11"/>
  <c r="R25" i="11"/>
  <c r="R24" i="11"/>
  <c r="Q25" i="11"/>
  <c r="Q24" i="11"/>
  <c r="P25" i="11"/>
  <c r="O25" i="11"/>
  <c r="O24" i="11"/>
  <c r="N25" i="11"/>
  <c r="N24" i="11"/>
  <c r="M25" i="11"/>
  <c r="M24" i="11"/>
  <c r="L25" i="11"/>
  <c r="L24" i="11"/>
  <c r="L463" i="3"/>
  <c r="K463" i="3"/>
  <c r="J463" i="3"/>
  <c r="I463" i="3"/>
  <c r="H463" i="3"/>
  <c r="G463" i="3"/>
  <c r="F463" i="3"/>
  <c r="L462" i="3"/>
  <c r="K462" i="3"/>
  <c r="J462" i="3"/>
  <c r="I462" i="3"/>
  <c r="H462" i="3"/>
  <c r="G462" i="3"/>
  <c r="F462" i="3"/>
  <c r="E463" i="3"/>
  <c r="E462" i="3"/>
  <c r="L447" i="3"/>
  <c r="K447" i="3"/>
  <c r="J447" i="3"/>
  <c r="I447" i="3"/>
  <c r="H447" i="3"/>
  <c r="G447" i="3"/>
  <c r="F447" i="3"/>
  <c r="L446" i="3"/>
  <c r="K446" i="3"/>
  <c r="J446" i="3"/>
  <c r="I446" i="3"/>
  <c r="H446" i="3"/>
  <c r="G446" i="3"/>
  <c r="F446" i="3"/>
  <c r="E447" i="3"/>
  <c r="E446" i="3"/>
  <c r="L362" i="3"/>
  <c r="K362" i="3"/>
  <c r="J362" i="3"/>
  <c r="I362" i="3"/>
  <c r="H362" i="3"/>
  <c r="G362" i="3"/>
  <c r="F362" i="3"/>
  <c r="L361" i="3"/>
  <c r="K361" i="3"/>
  <c r="J361" i="3"/>
  <c r="I361" i="3"/>
  <c r="H361" i="3"/>
  <c r="G361" i="3"/>
  <c r="F361" i="3"/>
  <c r="E362" i="3"/>
  <c r="E361" i="3"/>
  <c r="L185" i="3"/>
  <c r="K185" i="3"/>
  <c r="J185" i="3"/>
  <c r="I185" i="3"/>
  <c r="H185" i="3"/>
  <c r="G185" i="3"/>
  <c r="F185" i="3"/>
  <c r="L184" i="3"/>
  <c r="K184" i="3"/>
  <c r="J184" i="3"/>
  <c r="I184" i="3"/>
  <c r="H184" i="3"/>
  <c r="G184" i="3"/>
  <c r="F184" i="3"/>
  <c r="E185" i="3"/>
  <c r="E184" i="3"/>
  <c r="R86" i="11"/>
  <c r="Q86" i="11"/>
  <c r="P86" i="11"/>
  <c r="O86" i="11"/>
  <c r="N86" i="11"/>
  <c r="M86" i="11"/>
  <c r="S92" i="11"/>
  <c r="L92" i="11"/>
  <c r="T92" i="11" s="1"/>
  <c r="S87" i="11"/>
  <c r="L87" i="11"/>
  <c r="T87" i="11" s="1"/>
  <c r="K22" i="3"/>
  <c r="J22" i="3"/>
  <c r="I22" i="3"/>
  <c r="H22" i="3"/>
  <c r="G22" i="3"/>
  <c r="F22" i="3"/>
  <c r="L25" i="3"/>
  <c r="E25" i="3"/>
  <c r="F10" i="3"/>
  <c r="E6" i="16" s="1"/>
  <c r="N21" i="16"/>
  <c r="M21" i="16"/>
  <c r="L21" i="16"/>
  <c r="K21" i="16"/>
  <c r="J21" i="16"/>
  <c r="I21" i="16"/>
  <c r="H21" i="16"/>
  <c r="G21" i="16"/>
  <c r="F21" i="16"/>
  <c r="C3" i="16"/>
  <c r="B3" i="16" s="1"/>
  <c r="N53" i="16"/>
  <c r="M53" i="16"/>
  <c r="L53" i="16"/>
  <c r="K53" i="16"/>
  <c r="J53" i="16"/>
  <c r="I53" i="16"/>
  <c r="H53" i="16"/>
  <c r="G53" i="16"/>
  <c r="F53" i="16"/>
  <c r="N43" i="16"/>
  <c r="M43" i="16"/>
  <c r="L43" i="16"/>
  <c r="K43" i="16"/>
  <c r="J43" i="16"/>
  <c r="I43" i="16"/>
  <c r="H43" i="16"/>
  <c r="G43" i="16"/>
  <c r="F43" i="16"/>
  <c r="N40" i="16"/>
  <c r="M40" i="16"/>
  <c r="L40" i="16"/>
  <c r="K40" i="16"/>
  <c r="J40" i="16"/>
  <c r="I40" i="16"/>
  <c r="H40" i="16"/>
  <c r="G40" i="16"/>
  <c r="F40" i="16"/>
  <c r="B7" i="3"/>
  <c r="B616" i="3" s="1"/>
  <c r="J26" i="11"/>
  <c r="K148" i="11"/>
  <c r="L144" i="11"/>
  <c r="T144" i="11" s="1"/>
  <c r="L2" i="15"/>
  <c r="P2" i="15"/>
  <c r="J55" i="15" s="1"/>
  <c r="I11" i="14"/>
  <c r="C134" i="15"/>
  <c r="L6" i="15"/>
  <c r="J9" i="15" s="1"/>
  <c r="P6" i="15"/>
  <c r="Q4" i="15"/>
  <c r="S6" i="15" s="1"/>
  <c r="T2" i="15"/>
  <c r="I2" i="15"/>
  <c r="G2" i="15"/>
  <c r="F2" i="15"/>
  <c r="B2" i="15"/>
  <c r="N126" i="15"/>
  <c r="I114" i="14"/>
  <c r="E114" i="14"/>
  <c r="E110" i="14"/>
  <c r="H107" i="14"/>
  <c r="G107" i="14"/>
  <c r="B107" i="14"/>
  <c r="I96" i="14"/>
  <c r="H96" i="14"/>
  <c r="G96" i="14"/>
  <c r="I94" i="14"/>
  <c r="H94" i="14"/>
  <c r="G94" i="14"/>
  <c r="I93" i="14"/>
  <c r="H93" i="14"/>
  <c r="G93" i="14"/>
  <c r="I92" i="14"/>
  <c r="H92" i="14"/>
  <c r="G92" i="14"/>
  <c r="I91" i="14"/>
  <c r="H91" i="14"/>
  <c r="G91" i="14"/>
  <c r="I90" i="14"/>
  <c r="H90" i="14"/>
  <c r="G90" i="14"/>
  <c r="I84" i="14"/>
  <c r="H84" i="14"/>
  <c r="G84" i="14"/>
  <c r="I83" i="14"/>
  <c r="H83" i="14"/>
  <c r="G83" i="14"/>
  <c r="I82" i="14"/>
  <c r="H82" i="14"/>
  <c r="G82" i="14"/>
  <c r="I79" i="14"/>
  <c r="H79" i="14"/>
  <c r="G79" i="14"/>
  <c r="I78" i="14"/>
  <c r="H78" i="14"/>
  <c r="G78" i="14"/>
  <c r="I75" i="14"/>
  <c r="H75" i="14"/>
  <c r="G75" i="14"/>
  <c r="I74" i="14"/>
  <c r="H74" i="14"/>
  <c r="G74" i="14"/>
  <c r="I73" i="14"/>
  <c r="H73" i="14"/>
  <c r="G73" i="14"/>
  <c r="I72" i="14"/>
  <c r="H72" i="14"/>
  <c r="G72" i="14"/>
  <c r="I70" i="14"/>
  <c r="H70" i="14"/>
  <c r="G70" i="14"/>
  <c r="I69" i="14"/>
  <c r="H69" i="14"/>
  <c r="G69" i="14"/>
  <c r="I60" i="14"/>
  <c r="H60" i="14"/>
  <c r="G60" i="14"/>
  <c r="F60" i="14" s="1"/>
  <c r="I29" i="14"/>
  <c r="H29" i="14"/>
  <c r="G29" i="14"/>
  <c r="I28" i="14"/>
  <c r="H28" i="14"/>
  <c r="G28" i="14"/>
  <c r="I27" i="14"/>
  <c r="H27" i="14"/>
  <c r="G27" i="14"/>
  <c r="F27" i="14" s="1"/>
  <c r="E15" i="14"/>
  <c r="B8" i="14" s="1"/>
  <c r="F13" i="14"/>
  <c r="E13" i="14"/>
  <c r="F11" i="14"/>
  <c r="B11" i="14"/>
  <c r="F81" i="14"/>
  <c r="F67" i="14"/>
  <c r="F61" i="14"/>
  <c r="F35" i="14"/>
  <c r="F34" i="14"/>
  <c r="F24" i="14"/>
  <c r="M21" i="11"/>
  <c r="L21" i="11"/>
  <c r="S25" i="11" s="1"/>
  <c r="I20" i="11"/>
  <c r="P24" i="11"/>
  <c r="M19" i="11"/>
  <c r="I19" i="11"/>
  <c r="I17" i="11"/>
  <c r="M16" i="11"/>
  <c r="L16" i="11"/>
  <c r="I16" i="11"/>
  <c r="I14" i="11"/>
  <c r="S144" i="11"/>
  <c r="S142" i="11"/>
  <c r="L142" i="11"/>
  <c r="T142" i="11" s="1"/>
  <c r="S141" i="11"/>
  <c r="L141" i="11"/>
  <c r="T141" i="11" s="1"/>
  <c r="S140" i="11"/>
  <c r="S139" i="11" s="1"/>
  <c r="L140" i="11"/>
  <c r="T140" i="11" s="1"/>
  <c r="S138" i="11"/>
  <c r="L138" i="11"/>
  <c r="T138" i="11" s="1"/>
  <c r="S137" i="11"/>
  <c r="L137" i="11"/>
  <c r="T137" i="11" s="1"/>
  <c r="S136" i="11"/>
  <c r="L136" i="11"/>
  <c r="T136" i="11" s="1"/>
  <c r="S135" i="11"/>
  <c r="L135" i="11"/>
  <c r="T135" i="11" s="1"/>
  <c r="R134" i="11"/>
  <c r="Q134" i="11"/>
  <c r="P134" i="11"/>
  <c r="O134" i="11"/>
  <c r="N134" i="11"/>
  <c r="M134" i="11"/>
  <c r="S133" i="11"/>
  <c r="L133" i="11"/>
  <c r="T133" i="11" s="1"/>
  <c r="S132" i="11"/>
  <c r="L132" i="11"/>
  <c r="T132" i="11" s="1"/>
  <c r="S131" i="11"/>
  <c r="S130" i="11"/>
  <c r="L131" i="11"/>
  <c r="T131" i="11" s="1"/>
  <c r="R130" i="11"/>
  <c r="Q130" i="11"/>
  <c r="P130" i="11"/>
  <c r="O130" i="11"/>
  <c r="N130" i="11"/>
  <c r="M130" i="11"/>
  <c r="S129" i="11"/>
  <c r="L129" i="11"/>
  <c r="T129" i="11" s="1"/>
  <c r="S128" i="11"/>
  <c r="L128" i="11"/>
  <c r="T128" i="11" s="1"/>
  <c r="S127" i="11"/>
  <c r="L127" i="11"/>
  <c r="T127" i="11" s="1"/>
  <c r="S126" i="11"/>
  <c r="L126" i="11"/>
  <c r="T126" i="11" s="1"/>
  <c r="S125" i="11"/>
  <c r="L125" i="11"/>
  <c r="T125" i="11" s="1"/>
  <c r="S124" i="11"/>
  <c r="L124" i="11"/>
  <c r="T124" i="11" s="1"/>
  <c r="S123" i="11"/>
  <c r="S122" i="11" s="1"/>
  <c r="L123" i="11"/>
  <c r="L122" i="11" s="1"/>
  <c r="T122" i="11" s="1"/>
  <c r="R122" i="11"/>
  <c r="Q122" i="11"/>
  <c r="P122" i="11"/>
  <c r="O122" i="11"/>
  <c r="N122" i="11"/>
  <c r="M122" i="11"/>
  <c r="S121" i="11"/>
  <c r="L121" i="11"/>
  <c r="T121" i="11" s="1"/>
  <c r="S120" i="11"/>
  <c r="L120" i="11"/>
  <c r="T120" i="11" s="1"/>
  <c r="S119" i="11"/>
  <c r="L119" i="11"/>
  <c r="T119" i="11" s="1"/>
  <c r="R118" i="11"/>
  <c r="Q118" i="11"/>
  <c r="P118" i="11"/>
  <c r="O118" i="11"/>
  <c r="N118" i="11"/>
  <c r="M118" i="11"/>
  <c r="S117" i="11"/>
  <c r="L117" i="11"/>
  <c r="T117" i="11" s="1"/>
  <c r="S116" i="11"/>
  <c r="L116" i="11"/>
  <c r="T116" i="11" s="1"/>
  <c r="S115" i="11"/>
  <c r="L115" i="11"/>
  <c r="T115" i="11" s="1"/>
  <c r="S114" i="11"/>
  <c r="S111" i="11" s="1"/>
  <c r="L114" i="11"/>
  <c r="T114" i="11" s="1"/>
  <c r="S113" i="11"/>
  <c r="L113" i="11"/>
  <c r="T113" i="11" s="1"/>
  <c r="S112" i="11"/>
  <c r="L112" i="11"/>
  <c r="T112" i="11" s="1"/>
  <c r="R111" i="11"/>
  <c r="Q111" i="11"/>
  <c r="Q148" i="11" s="1"/>
  <c r="P111" i="11"/>
  <c r="O111" i="11"/>
  <c r="N111" i="11"/>
  <c r="M111" i="11"/>
  <c r="S110" i="11"/>
  <c r="L110" i="11"/>
  <c r="T110" i="11" s="1"/>
  <c r="S109" i="11"/>
  <c r="L109" i="11"/>
  <c r="T109" i="11" s="1"/>
  <c r="S108" i="11"/>
  <c r="L108" i="11"/>
  <c r="T108" i="11" s="1"/>
  <c r="S107" i="11"/>
  <c r="L107" i="11"/>
  <c r="T107" i="11" s="1"/>
  <c r="S106" i="11"/>
  <c r="L106" i="11"/>
  <c r="T106" i="11" s="1"/>
  <c r="S105" i="11"/>
  <c r="S104" i="11"/>
  <c r="L105" i="11"/>
  <c r="T105" i="11" s="1"/>
  <c r="R104" i="11"/>
  <c r="Q104" i="11"/>
  <c r="P104" i="11"/>
  <c r="O104" i="11"/>
  <c r="N104" i="11"/>
  <c r="M104" i="11"/>
  <c r="S103" i="11"/>
  <c r="L103" i="11"/>
  <c r="T103" i="11" s="1"/>
  <c r="S102" i="11"/>
  <c r="L102" i="11"/>
  <c r="T102" i="11" s="1"/>
  <c r="S101" i="11"/>
  <c r="L101" i="11"/>
  <c r="T101" i="11" s="1"/>
  <c r="S100" i="11"/>
  <c r="L100" i="11"/>
  <c r="T100" i="11" s="1"/>
  <c r="S99" i="11"/>
  <c r="L99" i="11"/>
  <c r="T99" i="11" s="1"/>
  <c r="S98" i="11"/>
  <c r="L98" i="11"/>
  <c r="T98" i="11" s="1"/>
  <c r="S97" i="11"/>
  <c r="L97" i="11"/>
  <c r="T97" i="11" s="1"/>
  <c r="S96" i="11"/>
  <c r="L96" i="11"/>
  <c r="T96" i="11" s="1"/>
  <c r="R95" i="11"/>
  <c r="Q95" i="11"/>
  <c r="P95" i="11"/>
  <c r="O95" i="11"/>
  <c r="N95" i="11"/>
  <c r="M95" i="11"/>
  <c r="S94" i="11"/>
  <c r="L94" i="11"/>
  <c r="T94" i="11" s="1"/>
  <c r="S93" i="11"/>
  <c r="L93" i="11"/>
  <c r="T93" i="11" s="1"/>
  <c r="S91" i="11"/>
  <c r="L91" i="11"/>
  <c r="T91" i="11" s="1"/>
  <c r="S90" i="11"/>
  <c r="L90" i="11"/>
  <c r="T90" i="11" s="1"/>
  <c r="S89" i="11"/>
  <c r="L89" i="11"/>
  <c r="T89" i="11" s="1"/>
  <c r="S88" i="11"/>
  <c r="S86" i="11" s="1"/>
  <c r="L88" i="11"/>
  <c r="T88" i="11" s="1"/>
  <c r="S81" i="11"/>
  <c r="L81" i="11"/>
  <c r="T81" i="11" s="1"/>
  <c r="S80" i="11"/>
  <c r="L80" i="11"/>
  <c r="T80" i="11" s="1"/>
  <c r="S79" i="11"/>
  <c r="L79" i="11"/>
  <c r="T79" i="11" s="1"/>
  <c r="S78" i="11"/>
  <c r="L78" i="11"/>
  <c r="T78" i="11" s="1"/>
  <c r="S77" i="11"/>
  <c r="L77" i="11"/>
  <c r="T77" i="11" s="1"/>
  <c r="R76" i="11"/>
  <c r="Q76" i="11"/>
  <c r="P76" i="11"/>
  <c r="O76" i="11"/>
  <c r="N76" i="11"/>
  <c r="M76" i="11"/>
  <c r="S75" i="11"/>
  <c r="L75" i="11"/>
  <c r="T75" i="11" s="1"/>
  <c r="S74" i="11"/>
  <c r="L74" i="11"/>
  <c r="T74" i="11" s="1"/>
  <c r="S73" i="11"/>
  <c r="L73" i="11"/>
  <c r="T73" i="11" s="1"/>
  <c r="S72" i="11"/>
  <c r="L72" i="11"/>
  <c r="T72" i="11" s="1"/>
  <c r="S71" i="11"/>
  <c r="S70" i="11" s="1"/>
  <c r="L71" i="11"/>
  <c r="T71" i="11" s="1"/>
  <c r="R70" i="11"/>
  <c r="Q70" i="11"/>
  <c r="P70" i="11"/>
  <c r="O70" i="11"/>
  <c r="N70" i="11"/>
  <c r="M70" i="11"/>
  <c r="S69" i="11"/>
  <c r="L69" i="11"/>
  <c r="T69" i="11" s="1"/>
  <c r="S68" i="11"/>
  <c r="L68" i="11"/>
  <c r="T68" i="11" s="1"/>
  <c r="S67" i="11"/>
  <c r="S66" i="11" s="1"/>
  <c r="L67" i="11"/>
  <c r="T67" i="11" s="1"/>
  <c r="R66" i="11"/>
  <c r="Q66" i="11"/>
  <c r="P66" i="11"/>
  <c r="O66" i="11"/>
  <c r="N66" i="11"/>
  <c r="M66" i="11"/>
  <c r="S65" i="11"/>
  <c r="L65" i="11"/>
  <c r="T65" i="11" s="1"/>
  <c r="S64" i="11"/>
  <c r="L64" i="11"/>
  <c r="T64" i="11" s="1"/>
  <c r="S63" i="11"/>
  <c r="L63" i="11"/>
  <c r="T63" i="11" s="1"/>
  <c r="S62" i="11"/>
  <c r="L62" i="11"/>
  <c r="T62" i="11" s="1"/>
  <c r="S61" i="11"/>
  <c r="L61" i="11"/>
  <c r="T61" i="11" s="1"/>
  <c r="S60" i="11"/>
  <c r="L60" i="11"/>
  <c r="T60" i="11" s="1"/>
  <c r="S59" i="11"/>
  <c r="L59" i="11"/>
  <c r="T59" i="11" s="1"/>
  <c r="S58" i="11"/>
  <c r="L58" i="11"/>
  <c r="T58" i="11" s="1"/>
  <c r="S57" i="11"/>
  <c r="L57" i="11"/>
  <c r="T57" i="11" s="1"/>
  <c r="S56" i="11"/>
  <c r="L56" i="11"/>
  <c r="T56" i="11" s="1"/>
  <c r="S55" i="11"/>
  <c r="L55" i="11"/>
  <c r="T55" i="11" s="1"/>
  <c r="S54" i="11"/>
  <c r="L54" i="11"/>
  <c r="T54" i="11" s="1"/>
  <c r="S53" i="11"/>
  <c r="L53" i="11"/>
  <c r="T53" i="11" s="1"/>
  <c r="S52" i="11"/>
  <c r="L52" i="11"/>
  <c r="T52" i="11" s="1"/>
  <c r="S51" i="11"/>
  <c r="L51" i="11"/>
  <c r="T51" i="11" s="1"/>
  <c r="S50" i="11"/>
  <c r="L50" i="11"/>
  <c r="T50" i="11" s="1"/>
  <c r="S49" i="11"/>
  <c r="L49" i="11"/>
  <c r="T49" i="11" s="1"/>
  <c r="R48" i="11"/>
  <c r="Q48" i="11"/>
  <c r="P48" i="11"/>
  <c r="P148" i="11" s="1"/>
  <c r="O48" i="11"/>
  <c r="N48" i="11"/>
  <c r="M48" i="11"/>
  <c r="S47" i="11"/>
  <c r="L47" i="11"/>
  <c r="T47" i="11" s="1"/>
  <c r="S46" i="11"/>
  <c r="L46" i="11"/>
  <c r="T46" i="11" s="1"/>
  <c r="S45" i="11"/>
  <c r="L45" i="11"/>
  <c r="T45" i="11" s="1"/>
  <c r="S44" i="11"/>
  <c r="L44" i="11"/>
  <c r="T44" i="11" s="1"/>
  <c r="S43" i="11"/>
  <c r="L43" i="11"/>
  <c r="T43" i="11" s="1"/>
  <c r="S42" i="11"/>
  <c r="L42" i="11"/>
  <c r="T42" i="11" s="1"/>
  <c r="S41" i="11"/>
  <c r="L41" i="11"/>
  <c r="T41" i="11" s="1"/>
  <c r="S40" i="11"/>
  <c r="L40" i="11"/>
  <c r="T40" i="11" s="1"/>
  <c r="R39" i="11"/>
  <c r="Q39" i="11"/>
  <c r="P39" i="11"/>
  <c r="O39" i="11"/>
  <c r="O148" i="11" s="1"/>
  <c r="N39" i="11"/>
  <c r="M39" i="11"/>
  <c r="S38" i="11"/>
  <c r="L38" i="11"/>
  <c r="T38" i="11" s="1"/>
  <c r="S37" i="11"/>
  <c r="L37" i="11"/>
  <c r="T37" i="11" s="1"/>
  <c r="S36" i="11"/>
  <c r="L36" i="11"/>
  <c r="T36" i="11" s="1"/>
  <c r="S35" i="11"/>
  <c r="L35" i="11"/>
  <c r="T35" i="11" s="1"/>
  <c r="S34" i="11"/>
  <c r="L34" i="11"/>
  <c r="T34" i="11" s="1"/>
  <c r="R33" i="11"/>
  <c r="Q33" i="11"/>
  <c r="P33" i="11"/>
  <c r="O33" i="11"/>
  <c r="N33" i="11"/>
  <c r="M33" i="11"/>
  <c r="S32" i="11"/>
  <c r="S30" i="11" s="1"/>
  <c r="L32" i="11"/>
  <c r="T32" i="11" s="1"/>
  <c r="S31" i="11"/>
  <c r="L31" i="11"/>
  <c r="T31" i="11" s="1"/>
  <c r="R30" i="11"/>
  <c r="Q30" i="11"/>
  <c r="P30" i="11"/>
  <c r="O30" i="11"/>
  <c r="N30" i="11"/>
  <c r="N148" i="11" s="1"/>
  <c r="M30" i="11"/>
  <c r="J27" i="11"/>
  <c r="U145" i="11" s="1"/>
  <c r="B12" i="3"/>
  <c r="B761" i="3" s="1"/>
  <c r="L599" i="3"/>
  <c r="E599" i="3"/>
  <c r="L598" i="3"/>
  <c r="E598" i="3"/>
  <c r="L597" i="3"/>
  <c r="E597" i="3"/>
  <c r="E96" i="14" s="1"/>
  <c r="L596" i="3"/>
  <c r="E596" i="3"/>
  <c r="L595" i="3"/>
  <c r="E595" i="3"/>
  <c r="K594" i="3"/>
  <c r="I95" i="14" s="1"/>
  <c r="J594" i="3"/>
  <c r="H95" i="14" s="1"/>
  <c r="I594" i="3"/>
  <c r="G95" i="14"/>
  <c r="H594" i="3"/>
  <c r="G594" i="3"/>
  <c r="F594" i="3"/>
  <c r="L593" i="3"/>
  <c r="E593" i="3"/>
  <c r="L592" i="3"/>
  <c r="E592" i="3"/>
  <c r="L591" i="3"/>
  <c r="Q125" i="15" s="1"/>
  <c r="E591" i="3"/>
  <c r="L590" i="3"/>
  <c r="E590" i="3"/>
  <c r="K589" i="3"/>
  <c r="J589" i="3"/>
  <c r="I589" i="3"/>
  <c r="H589" i="3"/>
  <c r="G589" i="3"/>
  <c r="G600" i="3" s="1"/>
  <c r="G449" i="3" s="1"/>
  <c r="F589" i="3"/>
  <c r="L588" i="3"/>
  <c r="E588" i="3"/>
  <c r="L587" i="3"/>
  <c r="M587" i="3" s="1"/>
  <c r="E587" i="3"/>
  <c r="L586" i="3"/>
  <c r="E586" i="3"/>
  <c r="L585" i="3"/>
  <c r="M585" i="3" s="1"/>
  <c r="E585" i="3"/>
  <c r="L584" i="3"/>
  <c r="E584" i="3"/>
  <c r="E74" i="14"/>
  <c r="L583" i="3"/>
  <c r="E583" i="3"/>
  <c r="L582" i="3"/>
  <c r="E67" i="16" s="1"/>
  <c r="O67" i="16" s="1"/>
  <c r="E582" i="3"/>
  <c r="D67" i="16" s="1"/>
  <c r="L581" i="3"/>
  <c r="M581" i="3" s="1"/>
  <c r="E581" i="3"/>
  <c r="L580" i="3"/>
  <c r="E580" i="3"/>
  <c r="L579" i="3"/>
  <c r="E579" i="3"/>
  <c r="L578" i="3"/>
  <c r="E578" i="3"/>
  <c r="M578" i="3" s="1"/>
  <c r="L577" i="3"/>
  <c r="M577" i="3" s="1"/>
  <c r="E577" i="3"/>
  <c r="L576" i="3"/>
  <c r="E576" i="3"/>
  <c r="M576" i="3" s="1"/>
  <c r="L575" i="3"/>
  <c r="E575" i="3"/>
  <c r="L574" i="3"/>
  <c r="E574" i="3"/>
  <c r="L573" i="3"/>
  <c r="E573" i="3"/>
  <c r="L572" i="3"/>
  <c r="E572" i="3"/>
  <c r="L571" i="3"/>
  <c r="E571" i="3"/>
  <c r="L570" i="3"/>
  <c r="E570" i="3"/>
  <c r="D65" i="16" s="1"/>
  <c r="K569" i="3"/>
  <c r="J569" i="3"/>
  <c r="I569" i="3"/>
  <c r="H569" i="3"/>
  <c r="G569" i="3"/>
  <c r="F569" i="3"/>
  <c r="L568" i="3"/>
  <c r="E63" i="16" s="1"/>
  <c r="O63" i="16" s="1"/>
  <c r="E568" i="3"/>
  <c r="D63" i="16" s="1"/>
  <c r="L567" i="3"/>
  <c r="E567" i="3"/>
  <c r="L566" i="3"/>
  <c r="E566" i="3"/>
  <c r="L565" i="3"/>
  <c r="E565" i="3"/>
  <c r="M565" i="3"/>
  <c r="L564" i="3"/>
  <c r="E61" i="16" s="1"/>
  <c r="O61" i="16" s="1"/>
  <c r="E564" i="3"/>
  <c r="L563" i="3"/>
  <c r="E563" i="3"/>
  <c r="D60" i="16" s="1"/>
  <c r="L562" i="3"/>
  <c r="Q117" i="15" s="1"/>
  <c r="G117" i="15" s="1"/>
  <c r="E562" i="3"/>
  <c r="D59" i="16" s="1"/>
  <c r="L561" i="3"/>
  <c r="E58" i="16"/>
  <c r="O58" i="16" s="1"/>
  <c r="E561" i="3"/>
  <c r="D58" i="16" s="1"/>
  <c r="L560" i="3"/>
  <c r="E560" i="3"/>
  <c r="M560" i="3" s="1"/>
  <c r="L559" i="3"/>
  <c r="M559" i="3" s="1"/>
  <c r="E559" i="3"/>
  <c r="L558" i="3"/>
  <c r="M558" i="3" s="1"/>
  <c r="E558" i="3"/>
  <c r="L557" i="3"/>
  <c r="E557" i="3"/>
  <c r="L556" i="3"/>
  <c r="E556" i="3"/>
  <c r="L555" i="3"/>
  <c r="E555" i="3"/>
  <c r="L554" i="3"/>
  <c r="E554" i="3"/>
  <c r="L553" i="3"/>
  <c r="E553" i="3"/>
  <c r="L552" i="3"/>
  <c r="E552" i="3"/>
  <c r="L551" i="3"/>
  <c r="E551" i="3"/>
  <c r="D57" i="16"/>
  <c r="L550" i="3"/>
  <c r="Q112" i="15" s="1"/>
  <c r="E550" i="3"/>
  <c r="D56" i="16"/>
  <c r="L549" i="3"/>
  <c r="E549" i="3"/>
  <c r="L548" i="3"/>
  <c r="E548" i="3"/>
  <c r="K547" i="3"/>
  <c r="J547" i="3"/>
  <c r="I547" i="3"/>
  <c r="H547" i="3"/>
  <c r="G547" i="3"/>
  <c r="F547" i="3"/>
  <c r="L546" i="3"/>
  <c r="E546" i="3"/>
  <c r="L545" i="3"/>
  <c r="E545" i="3"/>
  <c r="K544" i="3"/>
  <c r="J544" i="3"/>
  <c r="I544" i="3"/>
  <c r="H544" i="3"/>
  <c r="G544" i="3"/>
  <c r="F544" i="3"/>
  <c r="L543" i="3"/>
  <c r="E543" i="3"/>
  <c r="L542" i="3"/>
  <c r="E542" i="3"/>
  <c r="L541" i="3"/>
  <c r="E541" i="3"/>
  <c r="L540" i="3"/>
  <c r="E540" i="3"/>
  <c r="K539" i="3"/>
  <c r="I85" i="14" s="1"/>
  <c r="J539" i="3"/>
  <c r="H85" i="14" s="1"/>
  <c r="I539" i="3"/>
  <c r="G85" i="14"/>
  <c r="H539" i="3"/>
  <c r="G539" i="3"/>
  <c r="F539" i="3"/>
  <c r="L538" i="3"/>
  <c r="E51" i="16" s="1"/>
  <c r="O51" i="16" s="1"/>
  <c r="E538" i="3"/>
  <c r="L537" i="3"/>
  <c r="E537" i="3"/>
  <c r="L536" i="3"/>
  <c r="E536" i="3"/>
  <c r="L535" i="3"/>
  <c r="E535" i="3"/>
  <c r="K534" i="3"/>
  <c r="I89" i="14" s="1"/>
  <c r="J534" i="3"/>
  <c r="H89" i="14" s="1"/>
  <c r="I534" i="3"/>
  <c r="G89" i="14"/>
  <c r="H534" i="3"/>
  <c r="G534" i="3"/>
  <c r="F534" i="3"/>
  <c r="L533" i="3"/>
  <c r="E533" i="3"/>
  <c r="L532" i="3"/>
  <c r="E532" i="3"/>
  <c r="L531" i="3"/>
  <c r="E531" i="3"/>
  <c r="L530" i="3"/>
  <c r="E530" i="3"/>
  <c r="L529" i="3"/>
  <c r="E529" i="3"/>
  <c r="L528" i="3"/>
  <c r="E528" i="3"/>
  <c r="K527" i="3"/>
  <c r="J527" i="3"/>
  <c r="I527" i="3"/>
  <c r="H527" i="3"/>
  <c r="G527" i="3"/>
  <c r="F527" i="3"/>
  <c r="L526" i="3"/>
  <c r="E526" i="3"/>
  <c r="L525" i="3"/>
  <c r="E525" i="3"/>
  <c r="K524" i="3"/>
  <c r="I88" i="14" s="1"/>
  <c r="J524" i="3"/>
  <c r="H88" i="14" s="1"/>
  <c r="H86" i="14" s="1"/>
  <c r="I524" i="3"/>
  <c r="H524" i="3"/>
  <c r="G524" i="3"/>
  <c r="F524" i="3"/>
  <c r="L523" i="3"/>
  <c r="E523" i="3"/>
  <c r="L522" i="3"/>
  <c r="E522" i="3"/>
  <c r="M522" i="3" s="1"/>
  <c r="L521" i="3"/>
  <c r="E521" i="3"/>
  <c r="M521" i="3"/>
  <c r="L520" i="3"/>
  <c r="E520" i="3"/>
  <c r="K519" i="3"/>
  <c r="J519" i="3"/>
  <c r="I519" i="3"/>
  <c r="H519" i="3"/>
  <c r="G519" i="3"/>
  <c r="F519" i="3"/>
  <c r="L518" i="3"/>
  <c r="E518" i="3"/>
  <c r="L517" i="3"/>
  <c r="E517" i="3"/>
  <c r="L516" i="3"/>
  <c r="E516" i="3"/>
  <c r="K515" i="3"/>
  <c r="J515" i="3"/>
  <c r="I515" i="3"/>
  <c r="H515" i="3"/>
  <c r="G515" i="3"/>
  <c r="F515" i="3"/>
  <c r="L514" i="3"/>
  <c r="M514" i="3" s="1"/>
  <c r="E514" i="3"/>
  <c r="L513" i="3"/>
  <c r="E513" i="3"/>
  <c r="M513" i="3" s="1"/>
  <c r="L512" i="3"/>
  <c r="E46" i="16" s="1"/>
  <c r="O46" i="16" s="1"/>
  <c r="E512" i="3"/>
  <c r="L511" i="3"/>
  <c r="E511" i="3"/>
  <c r="D46" i="16" s="1"/>
  <c r="L510" i="3"/>
  <c r="Q109" i="15" s="1"/>
  <c r="Q110" i="15" s="1"/>
  <c r="E510" i="3"/>
  <c r="L509" i="3"/>
  <c r="E509" i="3"/>
  <c r="D45" i="16" s="1"/>
  <c r="L508" i="3"/>
  <c r="M508" i="3" s="1"/>
  <c r="E508" i="3"/>
  <c r="L507" i="3"/>
  <c r="E507" i="3"/>
  <c r="E506" i="3" s="1"/>
  <c r="K506" i="3"/>
  <c r="J506" i="3"/>
  <c r="I506" i="3"/>
  <c r="H506" i="3"/>
  <c r="G506" i="3"/>
  <c r="F506" i="3"/>
  <c r="L505" i="3"/>
  <c r="E505" i="3"/>
  <c r="E72" i="14" s="1"/>
  <c r="L504" i="3"/>
  <c r="E504" i="3"/>
  <c r="L503" i="3"/>
  <c r="E503" i="3"/>
  <c r="P105" i="15" s="1"/>
  <c r="F105" i="15" s="1"/>
  <c r="L502" i="3"/>
  <c r="E502" i="3"/>
  <c r="L501" i="3"/>
  <c r="L500" i="3" s="1"/>
  <c r="E501" i="3"/>
  <c r="K500" i="3"/>
  <c r="I71" i="14" s="1"/>
  <c r="J500" i="3"/>
  <c r="I500" i="3"/>
  <c r="G71" i="14" s="1"/>
  <c r="H500" i="3"/>
  <c r="G500" i="3"/>
  <c r="F500" i="3"/>
  <c r="L499" i="3"/>
  <c r="E499" i="3"/>
  <c r="M499" i="3" s="1"/>
  <c r="L498" i="3"/>
  <c r="E498" i="3"/>
  <c r="L497" i="3"/>
  <c r="E497" i="3"/>
  <c r="M497" i="3" s="1"/>
  <c r="L496" i="3"/>
  <c r="E496" i="3"/>
  <c r="L495" i="3"/>
  <c r="E495" i="3"/>
  <c r="M495" i="3" s="1"/>
  <c r="L494" i="3"/>
  <c r="E494" i="3"/>
  <c r="L493" i="3"/>
  <c r="E493" i="3"/>
  <c r="L492" i="3"/>
  <c r="E492" i="3"/>
  <c r="L491" i="3"/>
  <c r="E491" i="3"/>
  <c r="L490" i="3"/>
  <c r="E490" i="3"/>
  <c r="L489" i="3"/>
  <c r="E489" i="3"/>
  <c r="D41" i="16" s="1"/>
  <c r="L488" i="3"/>
  <c r="E488" i="3"/>
  <c r="L487" i="3"/>
  <c r="E487" i="3"/>
  <c r="M487" i="3" s="1"/>
  <c r="L486" i="3"/>
  <c r="E486" i="3"/>
  <c r="M486" i="3" s="1"/>
  <c r="L485" i="3"/>
  <c r="L484" i="3" s="1"/>
  <c r="E485" i="3"/>
  <c r="K484" i="3"/>
  <c r="J484" i="3"/>
  <c r="I484" i="3"/>
  <c r="H484" i="3"/>
  <c r="G484" i="3"/>
  <c r="F484" i="3"/>
  <c r="L483" i="3"/>
  <c r="E483" i="3"/>
  <c r="L482" i="3"/>
  <c r="E482" i="3"/>
  <c r="E481" i="3"/>
  <c r="K481" i="3"/>
  <c r="J481" i="3"/>
  <c r="I481" i="3"/>
  <c r="H481" i="3"/>
  <c r="G481" i="3"/>
  <c r="F481" i="3"/>
  <c r="L480" i="3"/>
  <c r="Q98" i="15" s="1"/>
  <c r="G98" i="15" s="1"/>
  <c r="N98" i="15" s="1"/>
  <c r="E480" i="3"/>
  <c r="M480" i="3" s="1"/>
  <c r="L479" i="3"/>
  <c r="E479" i="3"/>
  <c r="L478" i="3"/>
  <c r="Q94" i="15" s="1"/>
  <c r="G94" i="15" s="1"/>
  <c r="E478" i="3"/>
  <c r="P94" i="15" s="1"/>
  <c r="F94" i="15" s="1"/>
  <c r="L477" i="3"/>
  <c r="M477" i="3" s="1"/>
  <c r="E477" i="3"/>
  <c r="L476" i="3"/>
  <c r="E476" i="3"/>
  <c r="E474" i="3" s="1"/>
  <c r="L475" i="3"/>
  <c r="M475" i="3" s="1"/>
  <c r="E475" i="3"/>
  <c r="K474" i="3"/>
  <c r="I80" i="14" s="1"/>
  <c r="J474" i="3"/>
  <c r="H80" i="14" s="1"/>
  <c r="I474" i="3"/>
  <c r="G80" i="14" s="1"/>
  <c r="H474" i="3"/>
  <c r="G474" i="3"/>
  <c r="F474" i="3"/>
  <c r="L473" i="3"/>
  <c r="E473" i="3"/>
  <c r="L472" i="3"/>
  <c r="E472" i="3"/>
  <c r="P91" i="15" s="1"/>
  <c r="K471" i="3"/>
  <c r="J471" i="3"/>
  <c r="I471" i="3"/>
  <c r="H471" i="3"/>
  <c r="G471" i="3"/>
  <c r="F471" i="3"/>
  <c r="L470" i="3"/>
  <c r="E470" i="3"/>
  <c r="M470" i="3" s="1"/>
  <c r="L469" i="3"/>
  <c r="E469" i="3"/>
  <c r="K468" i="3"/>
  <c r="J468" i="3"/>
  <c r="I468" i="3"/>
  <c r="H468" i="3"/>
  <c r="G468" i="3"/>
  <c r="F468" i="3"/>
  <c r="L467" i="3"/>
  <c r="E467" i="3"/>
  <c r="P88" i="15" s="1"/>
  <c r="F88" i="15" s="1"/>
  <c r="L466" i="3"/>
  <c r="E466" i="3"/>
  <c r="M466" i="3" s="1"/>
  <c r="L465" i="3"/>
  <c r="E465" i="3"/>
  <c r="M465" i="3"/>
  <c r="K464" i="3"/>
  <c r="I76" i="14" s="1"/>
  <c r="J464" i="3"/>
  <c r="H76" i="14" s="1"/>
  <c r="I464" i="3"/>
  <c r="H464" i="3"/>
  <c r="G464" i="3"/>
  <c r="F464" i="3"/>
  <c r="E459" i="3"/>
  <c r="F457" i="3"/>
  <c r="F454" i="3"/>
  <c r="E443" i="3"/>
  <c r="F441" i="3"/>
  <c r="F438" i="3"/>
  <c r="L431" i="3"/>
  <c r="E431" i="3"/>
  <c r="M431" i="3" s="1"/>
  <c r="L430" i="3"/>
  <c r="E430" i="3"/>
  <c r="E429" i="3" s="1"/>
  <c r="M429" i="3" s="1"/>
  <c r="K429" i="3"/>
  <c r="I59" i="14" s="1"/>
  <c r="J429" i="3"/>
  <c r="I429" i="3"/>
  <c r="G59" i="14" s="1"/>
  <c r="I432" i="3"/>
  <c r="H429" i="3"/>
  <c r="H432" i="3" s="1"/>
  <c r="G429" i="3"/>
  <c r="F429" i="3"/>
  <c r="F432" i="3" s="1"/>
  <c r="L428" i="3"/>
  <c r="M428" i="3" s="1"/>
  <c r="E428" i="3"/>
  <c r="L427" i="3"/>
  <c r="E33" i="16" s="1"/>
  <c r="O33" i="16" s="1"/>
  <c r="E427" i="3"/>
  <c r="D33" i="16"/>
  <c r="L426" i="3"/>
  <c r="E426" i="3"/>
  <c r="L425" i="3"/>
  <c r="E425" i="3"/>
  <c r="E432" i="3" s="1"/>
  <c r="P80" i="15" s="1"/>
  <c r="L421" i="3"/>
  <c r="E421" i="3"/>
  <c r="M421" i="3" s="1"/>
  <c r="L420" i="3"/>
  <c r="E420" i="3"/>
  <c r="M420" i="3" s="1"/>
  <c r="L419" i="3"/>
  <c r="E419" i="3"/>
  <c r="L418" i="3"/>
  <c r="E418" i="3"/>
  <c r="M418" i="3" s="1"/>
  <c r="L417" i="3"/>
  <c r="E417" i="3"/>
  <c r="L416" i="3"/>
  <c r="E416" i="3"/>
  <c r="E415" i="3" s="1"/>
  <c r="E62" i="14" s="1"/>
  <c r="K415" i="3"/>
  <c r="I62" i="14" s="1"/>
  <c r="J415" i="3"/>
  <c r="H62" i="14" s="1"/>
  <c r="I415" i="3"/>
  <c r="G62" i="14" s="1"/>
  <c r="H415" i="3"/>
  <c r="G415" i="3"/>
  <c r="F415" i="3"/>
  <c r="L414" i="3"/>
  <c r="E414" i="3"/>
  <c r="M414" i="3" s="1"/>
  <c r="L413" i="3"/>
  <c r="E413" i="3"/>
  <c r="K412" i="3"/>
  <c r="J412" i="3"/>
  <c r="I412" i="3"/>
  <c r="H412" i="3"/>
  <c r="G412" i="3"/>
  <c r="F412" i="3"/>
  <c r="L411" i="3"/>
  <c r="E411" i="3"/>
  <c r="M411" i="3" s="1"/>
  <c r="L410" i="3"/>
  <c r="L409" i="3" s="1"/>
  <c r="E410" i="3"/>
  <c r="E409" i="3" s="1"/>
  <c r="M409" i="3" s="1"/>
  <c r="K409" i="3"/>
  <c r="J409" i="3"/>
  <c r="I409" i="3"/>
  <c r="H409" i="3"/>
  <c r="G409" i="3"/>
  <c r="F409" i="3"/>
  <c r="L408" i="3"/>
  <c r="E408" i="3"/>
  <c r="E60" i="14" s="1"/>
  <c r="L407" i="3"/>
  <c r="E407" i="3"/>
  <c r="M407" i="3" s="1"/>
  <c r="L406" i="3"/>
  <c r="L405" i="3" s="1"/>
  <c r="E406" i="3"/>
  <c r="K405" i="3"/>
  <c r="J405" i="3"/>
  <c r="I405" i="3"/>
  <c r="H405" i="3"/>
  <c r="G405" i="3"/>
  <c r="F405" i="3"/>
  <c r="L404" i="3"/>
  <c r="E404" i="3"/>
  <c r="M404" i="3" s="1"/>
  <c r="L403" i="3"/>
  <c r="E403" i="3"/>
  <c r="K402" i="3"/>
  <c r="J402" i="3"/>
  <c r="H58" i="14" s="1"/>
  <c r="H56" i="14" s="1"/>
  <c r="I402" i="3"/>
  <c r="H402" i="3"/>
  <c r="G402" i="3"/>
  <c r="F402" i="3"/>
  <c r="L401" i="3"/>
  <c r="E401" i="3"/>
  <c r="L400" i="3"/>
  <c r="E400" i="3"/>
  <c r="E399" i="3" s="1"/>
  <c r="K399" i="3"/>
  <c r="J399" i="3"/>
  <c r="I399" i="3"/>
  <c r="H399" i="3"/>
  <c r="G399" i="3"/>
  <c r="F399" i="3"/>
  <c r="L398" i="3"/>
  <c r="E398" i="3"/>
  <c r="M398" i="3" s="1"/>
  <c r="L397" i="3"/>
  <c r="E397" i="3"/>
  <c r="L396" i="3"/>
  <c r="E396" i="3"/>
  <c r="M396" i="3" s="1"/>
  <c r="L395" i="3"/>
  <c r="E395" i="3"/>
  <c r="M395" i="3"/>
  <c r="K394" i="3"/>
  <c r="J394" i="3"/>
  <c r="I394" i="3"/>
  <c r="H394" i="3"/>
  <c r="G394" i="3"/>
  <c r="F394" i="3"/>
  <c r="L393" i="3"/>
  <c r="E393" i="3"/>
  <c r="M393" i="3" s="1"/>
  <c r="L392" i="3"/>
  <c r="M392" i="3" s="1"/>
  <c r="E392" i="3"/>
  <c r="K391" i="3"/>
  <c r="J391" i="3"/>
  <c r="I391" i="3"/>
  <c r="H391" i="3"/>
  <c r="G391" i="3"/>
  <c r="F391" i="3"/>
  <c r="L390" i="3"/>
  <c r="E390" i="3"/>
  <c r="L389" i="3"/>
  <c r="E389" i="3"/>
  <c r="L388" i="3"/>
  <c r="E388" i="3"/>
  <c r="M388" i="3" s="1"/>
  <c r="L387" i="3"/>
  <c r="L386" i="3" s="1"/>
  <c r="E387" i="3"/>
  <c r="M387" i="3" s="1"/>
  <c r="K386" i="3"/>
  <c r="J386" i="3"/>
  <c r="I386" i="3"/>
  <c r="G58" i="14" s="1"/>
  <c r="F58" i="14" s="1"/>
  <c r="H386" i="3"/>
  <c r="G386" i="3"/>
  <c r="F386" i="3"/>
  <c r="L385" i="3"/>
  <c r="E385" i="3"/>
  <c r="L384" i="3"/>
  <c r="E384" i="3"/>
  <c r="M384" i="3" s="1"/>
  <c r="L383" i="3"/>
  <c r="E383" i="3"/>
  <c r="L382" i="3"/>
  <c r="M382" i="3" s="1"/>
  <c r="E382" i="3"/>
  <c r="L381" i="3"/>
  <c r="E381" i="3"/>
  <c r="L380" i="3"/>
  <c r="M380" i="3" s="1"/>
  <c r="E380" i="3"/>
  <c r="L379" i="3"/>
  <c r="E379" i="3"/>
  <c r="M379" i="3" s="1"/>
  <c r="K378" i="3"/>
  <c r="I57" i="14" s="1"/>
  <c r="J378" i="3"/>
  <c r="I378" i="3"/>
  <c r="H378" i="3"/>
  <c r="G378" i="3"/>
  <c r="F378" i="3"/>
  <c r="L377" i="3"/>
  <c r="E377" i="3"/>
  <c r="L376" i="3"/>
  <c r="E376" i="3"/>
  <c r="L375" i="3"/>
  <c r="E375" i="3"/>
  <c r="M375" i="3" s="1"/>
  <c r="L374" i="3"/>
  <c r="M374" i="3" s="1"/>
  <c r="E374" i="3"/>
  <c r="L373" i="3"/>
  <c r="E373" i="3"/>
  <c r="L372" i="3"/>
  <c r="E372" i="3"/>
  <c r="L371" i="3"/>
  <c r="E371" i="3"/>
  <c r="M371" i="3" s="1"/>
  <c r="L370" i="3"/>
  <c r="E370" i="3"/>
  <c r="L369" i="3"/>
  <c r="E369" i="3"/>
  <c r="M369" i="3" s="1"/>
  <c r="L368" i="3"/>
  <c r="E368" i="3"/>
  <c r="L367" i="3"/>
  <c r="E367" i="3"/>
  <c r="L366" i="3"/>
  <c r="E366" i="3"/>
  <c r="L365" i="3"/>
  <c r="E365" i="3"/>
  <c r="M365" i="3" s="1"/>
  <c r="K364" i="3"/>
  <c r="J364" i="3"/>
  <c r="I364" i="3"/>
  <c r="H364" i="3"/>
  <c r="G364" i="3"/>
  <c r="F364" i="3"/>
  <c r="E358" i="3"/>
  <c r="F356" i="3"/>
  <c r="F353" i="3"/>
  <c r="E181" i="3"/>
  <c r="F179" i="3"/>
  <c r="F176" i="3"/>
  <c r="L166" i="3"/>
  <c r="E166" i="3"/>
  <c r="L165" i="3"/>
  <c r="E165" i="3"/>
  <c r="L164" i="3"/>
  <c r="E164" i="3"/>
  <c r="M164" i="3" s="1"/>
  <c r="L163" i="3"/>
  <c r="E163" i="3"/>
  <c r="M163" i="3" s="1"/>
  <c r="L162" i="3"/>
  <c r="E162" i="3"/>
  <c r="M162" i="3" s="1"/>
  <c r="L161" i="3"/>
  <c r="E161" i="3"/>
  <c r="M161" i="3" s="1"/>
  <c r="L160" i="3"/>
  <c r="E160" i="3"/>
  <c r="L159" i="3"/>
  <c r="E159" i="3"/>
  <c r="M159" i="3" s="1"/>
  <c r="K158" i="3"/>
  <c r="J158" i="3"/>
  <c r="I158" i="3"/>
  <c r="H158" i="3"/>
  <c r="G158" i="3"/>
  <c r="F158" i="3"/>
  <c r="L157" i="3"/>
  <c r="E157" i="3"/>
  <c r="L156" i="3"/>
  <c r="E156" i="3"/>
  <c r="M156" i="3" s="1"/>
  <c r="L155" i="3"/>
  <c r="E155" i="3"/>
  <c r="L154" i="3"/>
  <c r="E154" i="3"/>
  <c r="L153" i="3"/>
  <c r="M153" i="3"/>
  <c r="E153" i="3"/>
  <c r="L152" i="3"/>
  <c r="E152" i="3"/>
  <c r="L151" i="3"/>
  <c r="L149" i="3" s="1"/>
  <c r="E151" i="3"/>
  <c r="L150" i="3"/>
  <c r="E150" i="3"/>
  <c r="E149" i="3" s="1"/>
  <c r="M150" i="3"/>
  <c r="K149" i="3"/>
  <c r="J149" i="3"/>
  <c r="I149" i="3"/>
  <c r="H149" i="3"/>
  <c r="G149" i="3"/>
  <c r="F149" i="3"/>
  <c r="L148" i="3"/>
  <c r="E148" i="3"/>
  <c r="M148" i="3" s="1"/>
  <c r="L147" i="3"/>
  <c r="E147" i="3"/>
  <c r="L146" i="3"/>
  <c r="E146" i="3"/>
  <c r="M146" i="3" s="1"/>
  <c r="L145" i="3"/>
  <c r="E145" i="3"/>
  <c r="M145" i="3"/>
  <c r="L144" i="3"/>
  <c r="M144" i="3" s="1"/>
  <c r="E144" i="3"/>
  <c r="L143" i="3"/>
  <c r="E143" i="3"/>
  <c r="L142" i="3"/>
  <c r="E142" i="3"/>
  <c r="L141" i="3"/>
  <c r="E141" i="3"/>
  <c r="E140" i="3" s="1"/>
  <c r="K140" i="3"/>
  <c r="I37" i="14" s="1"/>
  <c r="F37" i="14" s="1"/>
  <c r="J140" i="3"/>
  <c r="H37" i="14"/>
  <c r="I140" i="3"/>
  <c r="G37" i="14" s="1"/>
  <c r="H140" i="3"/>
  <c r="G140" i="3"/>
  <c r="F140" i="3"/>
  <c r="L139" i="3"/>
  <c r="E139" i="3"/>
  <c r="M139" i="3" s="1"/>
  <c r="L138" i="3"/>
  <c r="E138" i="3"/>
  <c r="M138" i="3" s="1"/>
  <c r="K137" i="3"/>
  <c r="I36" i="14" s="1"/>
  <c r="J137" i="3"/>
  <c r="H36" i="14"/>
  <c r="I137" i="3"/>
  <c r="G36" i="14" s="1"/>
  <c r="H137" i="3"/>
  <c r="G137" i="3"/>
  <c r="F137" i="3"/>
  <c r="L136" i="3"/>
  <c r="E136" i="3"/>
  <c r="L135" i="3"/>
  <c r="E14" i="16"/>
  <c r="O14" i="16" s="1"/>
  <c r="E135" i="3"/>
  <c r="P19" i="15" s="1"/>
  <c r="F19" i="15" s="1"/>
  <c r="L134" i="3"/>
  <c r="M134" i="3" s="1"/>
  <c r="E134" i="3"/>
  <c r="L133" i="3"/>
  <c r="Q25" i="15" s="1"/>
  <c r="E133" i="3"/>
  <c r="P25" i="15" s="1"/>
  <c r="L132" i="3"/>
  <c r="E132" i="3"/>
  <c r="L131" i="3"/>
  <c r="M131" i="3" s="1"/>
  <c r="E131" i="3"/>
  <c r="L130" i="3"/>
  <c r="E130" i="3"/>
  <c r="M130" i="3" s="1"/>
  <c r="L129" i="3"/>
  <c r="M129" i="3" s="1"/>
  <c r="E129" i="3"/>
  <c r="L128" i="3"/>
  <c r="E128" i="3"/>
  <c r="M128" i="3" s="1"/>
  <c r="L127" i="3"/>
  <c r="L123" i="3" s="1"/>
  <c r="E127" i="3"/>
  <c r="L126" i="3"/>
  <c r="E126" i="3"/>
  <c r="M126" i="3"/>
  <c r="L125" i="3"/>
  <c r="E125" i="3"/>
  <c r="L124" i="3"/>
  <c r="E124" i="3"/>
  <c r="M124" i="3" s="1"/>
  <c r="K123" i="3"/>
  <c r="I33" i="14"/>
  <c r="J123" i="3"/>
  <c r="H33" i="14" s="1"/>
  <c r="I123" i="3"/>
  <c r="G33" i="14" s="1"/>
  <c r="F33" i="14" s="1"/>
  <c r="H123" i="3"/>
  <c r="G123" i="3"/>
  <c r="F123" i="3"/>
  <c r="L122" i="3"/>
  <c r="Q38" i="15"/>
  <c r="G38" i="15" s="1"/>
  <c r="E122" i="3"/>
  <c r="P38" i="15"/>
  <c r="F38" i="15" s="1"/>
  <c r="L121" i="3"/>
  <c r="Q37" i="15" s="1"/>
  <c r="G37" i="15" s="1"/>
  <c r="E121" i="3"/>
  <c r="L120" i="3"/>
  <c r="Q36" i="15" s="1"/>
  <c r="G36" i="15" s="1"/>
  <c r="N36" i="15" s="1"/>
  <c r="E120" i="3"/>
  <c r="P36" i="15"/>
  <c r="F36" i="15"/>
  <c r="K119" i="3"/>
  <c r="J119" i="3"/>
  <c r="I119" i="3"/>
  <c r="H119" i="3"/>
  <c r="G119" i="3"/>
  <c r="F119" i="3"/>
  <c r="L118" i="3"/>
  <c r="E118" i="3"/>
  <c r="M118" i="3" s="1"/>
  <c r="L117" i="3"/>
  <c r="L110" i="3" s="1"/>
  <c r="E117" i="3"/>
  <c r="L116" i="3"/>
  <c r="E116" i="3"/>
  <c r="M116" i="3" s="1"/>
  <c r="L115" i="3"/>
  <c r="E115" i="3"/>
  <c r="L114" i="3"/>
  <c r="E114" i="3"/>
  <c r="P15" i="15" s="1"/>
  <c r="F15" i="15" s="1"/>
  <c r="L112" i="3"/>
  <c r="E112" i="3"/>
  <c r="M112" i="3" s="1"/>
  <c r="L111" i="3"/>
  <c r="Q22" i="15" s="1"/>
  <c r="G22" i="15" s="1"/>
  <c r="N22" i="15" s="1"/>
  <c r="E111" i="3"/>
  <c r="P22" i="15" s="1"/>
  <c r="F22" i="15" s="1"/>
  <c r="K110" i="3"/>
  <c r="J110" i="3"/>
  <c r="I110" i="3"/>
  <c r="G32" i="14"/>
  <c r="H110" i="3"/>
  <c r="G110" i="3"/>
  <c r="F110" i="3"/>
  <c r="L109" i="3"/>
  <c r="E109" i="3"/>
  <c r="M109" i="3" s="1"/>
  <c r="L108" i="3"/>
  <c r="L106" i="3" s="1"/>
  <c r="E108" i="3"/>
  <c r="P16" i="15" s="1"/>
  <c r="F16" i="15" s="1"/>
  <c r="L107" i="3"/>
  <c r="E107" i="3"/>
  <c r="K106" i="3"/>
  <c r="I31" i="14" s="1"/>
  <c r="J106" i="3"/>
  <c r="H31" i="14" s="1"/>
  <c r="H25" i="14" s="1"/>
  <c r="I106" i="3"/>
  <c r="G31" i="14" s="1"/>
  <c r="H106" i="3"/>
  <c r="G106" i="3"/>
  <c r="F106" i="3"/>
  <c r="L105" i="3"/>
  <c r="E105" i="3"/>
  <c r="L104" i="3"/>
  <c r="E104" i="3"/>
  <c r="M104" i="3" s="1"/>
  <c r="L103" i="3"/>
  <c r="E103" i="3"/>
  <c r="L102" i="3"/>
  <c r="E102" i="3"/>
  <c r="M102" i="3" s="1"/>
  <c r="L101" i="3"/>
  <c r="E101" i="3"/>
  <c r="L100" i="3"/>
  <c r="E100" i="3"/>
  <c r="M100" i="3" s="1"/>
  <c r="L99" i="3"/>
  <c r="E99" i="3"/>
  <c r="L98" i="3"/>
  <c r="E98" i="3"/>
  <c r="L97" i="3"/>
  <c r="E97" i="3"/>
  <c r="M97" i="3" s="1"/>
  <c r="L96" i="3"/>
  <c r="E96" i="3"/>
  <c r="L95" i="3"/>
  <c r="E95" i="3"/>
  <c r="M95" i="3" s="1"/>
  <c r="K94" i="3"/>
  <c r="J94" i="3"/>
  <c r="I94" i="3"/>
  <c r="H94" i="3"/>
  <c r="G94" i="3"/>
  <c r="F94" i="3"/>
  <c r="L93" i="3"/>
  <c r="E93" i="3"/>
  <c r="M93" i="3" s="1"/>
  <c r="L92" i="3"/>
  <c r="E92" i="3"/>
  <c r="M92" i="3" s="1"/>
  <c r="L91" i="3"/>
  <c r="L90" i="3" s="1"/>
  <c r="E91" i="3"/>
  <c r="K90" i="3"/>
  <c r="I30" i="14" s="1"/>
  <c r="I90" i="3"/>
  <c r="H90" i="3"/>
  <c r="F90" i="3"/>
  <c r="L89" i="3"/>
  <c r="E89" i="3"/>
  <c r="M89" i="3" s="1"/>
  <c r="L88" i="3"/>
  <c r="E88" i="3"/>
  <c r="L86" i="3"/>
  <c r="E86" i="3"/>
  <c r="L85" i="3"/>
  <c r="M85" i="3" s="1"/>
  <c r="E85" i="3"/>
  <c r="L84" i="3"/>
  <c r="E84" i="3"/>
  <c r="M84" i="3" s="1"/>
  <c r="L83" i="3"/>
  <c r="M83" i="3" s="1"/>
  <c r="E83" i="3"/>
  <c r="L82" i="3"/>
  <c r="E82" i="3"/>
  <c r="L81" i="3"/>
  <c r="Q20" i="15" s="1"/>
  <c r="G20" i="15" s="1"/>
  <c r="N20" i="15" s="1"/>
  <c r="E81" i="3"/>
  <c r="L80" i="3"/>
  <c r="E80" i="3"/>
  <c r="L79" i="3"/>
  <c r="Q18" i="15" s="1"/>
  <c r="G18" i="15" s="1"/>
  <c r="N18" i="15" s="1"/>
  <c r="E79" i="3"/>
  <c r="L78" i="3"/>
  <c r="E78" i="3"/>
  <c r="M78" i="3" s="1"/>
  <c r="L77" i="3"/>
  <c r="Q17" i="15"/>
  <c r="G17" i="15" s="1"/>
  <c r="E77" i="3"/>
  <c r="P17" i="15" s="1"/>
  <c r="F17" i="15" s="1"/>
  <c r="M77" i="3"/>
  <c r="L76" i="3"/>
  <c r="Q21" i="15"/>
  <c r="G21" i="15" s="1"/>
  <c r="E76" i="3"/>
  <c r="L75" i="3"/>
  <c r="E75" i="3"/>
  <c r="E27" i="14" s="1"/>
  <c r="M75" i="3"/>
  <c r="K74" i="3"/>
  <c r="J74" i="3"/>
  <c r="H26" i="14" s="1"/>
  <c r="I74" i="3"/>
  <c r="G26" i="14" s="1"/>
  <c r="H74" i="3"/>
  <c r="G74" i="3"/>
  <c r="F74" i="3"/>
  <c r="L73" i="3"/>
  <c r="E73" i="3"/>
  <c r="M73" i="3" s="1"/>
  <c r="L72" i="3"/>
  <c r="E72" i="3"/>
  <c r="M72" i="3" s="1"/>
  <c r="L71" i="3"/>
  <c r="E71" i="3"/>
  <c r="M71" i="3" s="1"/>
  <c r="L70" i="3"/>
  <c r="E70" i="3"/>
  <c r="L69" i="3"/>
  <c r="E69" i="3"/>
  <c r="L68" i="3"/>
  <c r="E68" i="3"/>
  <c r="L67" i="3"/>
  <c r="E67" i="3"/>
  <c r="E65" i="3" s="1"/>
  <c r="M65" i="3" s="1"/>
  <c r="L66" i="3"/>
  <c r="E66" i="3"/>
  <c r="K65" i="3"/>
  <c r="J65" i="3"/>
  <c r="I65" i="3"/>
  <c r="H65" i="3"/>
  <c r="G65" i="3"/>
  <c r="F65" i="3"/>
  <c r="L64" i="3"/>
  <c r="E64" i="3"/>
  <c r="M64" i="3" s="1"/>
  <c r="L63" i="3"/>
  <c r="L61" i="3" s="1"/>
  <c r="M61" i="3" s="1"/>
  <c r="E63" i="3"/>
  <c r="L62" i="3"/>
  <c r="E62" i="3"/>
  <c r="M62" i="3" s="1"/>
  <c r="E61" i="3"/>
  <c r="K61" i="3"/>
  <c r="J61" i="3"/>
  <c r="I61" i="3"/>
  <c r="H61" i="3"/>
  <c r="G61" i="3"/>
  <c r="F61" i="3"/>
  <c r="L60" i="3"/>
  <c r="M60" i="3"/>
  <c r="E60" i="3"/>
  <c r="L59" i="3"/>
  <c r="E59" i="3"/>
  <c r="E58" i="3" s="1"/>
  <c r="K58" i="3"/>
  <c r="J58" i="3"/>
  <c r="I58" i="3"/>
  <c r="H58" i="3"/>
  <c r="G58" i="3"/>
  <c r="F58" i="3"/>
  <c r="L57" i="3"/>
  <c r="E57" i="3"/>
  <c r="L56" i="3"/>
  <c r="E10" i="16" s="1"/>
  <c r="O10" i="16" s="1"/>
  <c r="E56" i="3"/>
  <c r="D10" i="16"/>
  <c r="L55" i="3"/>
  <c r="M55" i="3"/>
  <c r="E55" i="3"/>
  <c r="L54" i="3"/>
  <c r="E54" i="3"/>
  <c r="L53" i="3"/>
  <c r="L52" i="3" s="1"/>
  <c r="E53" i="3"/>
  <c r="K52" i="3"/>
  <c r="J52" i="3"/>
  <c r="I52" i="3"/>
  <c r="H52" i="3"/>
  <c r="G52" i="3"/>
  <c r="F52" i="3"/>
  <c r="L51" i="3"/>
  <c r="E51" i="3"/>
  <c r="L50" i="3"/>
  <c r="E50" i="3"/>
  <c r="L49" i="3"/>
  <c r="E49" i="3"/>
  <c r="L48" i="3"/>
  <c r="E48" i="3"/>
  <c r="E47" i="3" s="1"/>
  <c r="K47" i="3"/>
  <c r="J47" i="3"/>
  <c r="I47" i="3"/>
  <c r="H47" i="3"/>
  <c r="G47" i="3"/>
  <c r="G167" i="3" s="1"/>
  <c r="F47" i="3"/>
  <c r="L46" i="3"/>
  <c r="E46" i="3"/>
  <c r="L45" i="3"/>
  <c r="M45" i="3" s="1"/>
  <c r="E45" i="3"/>
  <c r="L44" i="3"/>
  <c r="E44" i="3"/>
  <c r="M44" i="3" s="1"/>
  <c r="L43" i="3"/>
  <c r="M43" i="3" s="1"/>
  <c r="E43" i="3"/>
  <c r="L42" i="3"/>
  <c r="E42" i="3"/>
  <c r="M42" i="3" s="1"/>
  <c r="L41" i="3"/>
  <c r="E41" i="3"/>
  <c r="M41" i="3" s="1"/>
  <c r="L40" i="3"/>
  <c r="M40" i="3" s="1"/>
  <c r="E40" i="3"/>
  <c r="K39" i="3"/>
  <c r="J39" i="3"/>
  <c r="I39" i="3"/>
  <c r="H39" i="3"/>
  <c r="G39" i="3"/>
  <c r="F39" i="3"/>
  <c r="L38" i="3"/>
  <c r="E38" i="3"/>
  <c r="L37" i="3"/>
  <c r="E37" i="3"/>
  <c r="L36" i="3"/>
  <c r="E36" i="3"/>
  <c r="M36" i="3" s="1"/>
  <c r="L35" i="3"/>
  <c r="E35" i="3"/>
  <c r="E33" i="3" s="1"/>
  <c r="L34" i="3"/>
  <c r="E34" i="3"/>
  <c r="K33" i="3"/>
  <c r="K167" i="3" s="1"/>
  <c r="J33" i="3"/>
  <c r="I33" i="3"/>
  <c r="H33" i="3"/>
  <c r="G33" i="3"/>
  <c r="F33" i="3"/>
  <c r="L32" i="3"/>
  <c r="E32" i="3"/>
  <c r="M32" i="3" s="1"/>
  <c r="L31" i="3"/>
  <c r="E31" i="3"/>
  <c r="M31" i="3" s="1"/>
  <c r="L30" i="3"/>
  <c r="E30" i="3"/>
  <c r="L29" i="3"/>
  <c r="E29" i="3"/>
  <c r="M29" i="3" s="1"/>
  <c r="K28" i="3"/>
  <c r="J28" i="3"/>
  <c r="I28" i="3"/>
  <c r="H28" i="3"/>
  <c r="G28" i="3"/>
  <c r="F28" i="3"/>
  <c r="L27" i="3"/>
  <c r="E27" i="3"/>
  <c r="M27" i="3" s="1"/>
  <c r="L26" i="3"/>
  <c r="E26" i="3"/>
  <c r="M26" i="3" s="1"/>
  <c r="L24" i="3"/>
  <c r="E24" i="3"/>
  <c r="M24" i="3" s="1"/>
  <c r="L23" i="3"/>
  <c r="E23" i="3"/>
  <c r="B455" i="3"/>
  <c r="B454" i="3"/>
  <c r="B442" i="3"/>
  <c r="B439" i="3"/>
  <c r="B438" i="3"/>
  <c r="B357" i="3"/>
  <c r="B354" i="3"/>
  <c r="B353" i="3"/>
  <c r="B180" i="3"/>
  <c r="B177" i="3"/>
  <c r="B176" i="3"/>
  <c r="M610" i="3"/>
  <c r="M301" i="3"/>
  <c r="M302" i="3"/>
  <c r="M303" i="3"/>
  <c r="M423" i="3"/>
  <c r="M424" i="3"/>
  <c r="M582" i="3"/>
  <c r="G432" i="3"/>
  <c r="S76" i="11"/>
  <c r="L33" i="11"/>
  <c r="T33" i="11" s="1"/>
  <c r="L34" i="16"/>
  <c r="L35" i="16" s="1"/>
  <c r="G34" i="16"/>
  <c r="G35" i="16"/>
  <c r="F34" i="16"/>
  <c r="F35" i="16" s="1"/>
  <c r="N34" i="16"/>
  <c r="N35" i="16"/>
  <c r="I34" i="16"/>
  <c r="I35" i="16" s="1"/>
  <c r="H34" i="16"/>
  <c r="H35" i="16"/>
  <c r="J34" i="16"/>
  <c r="J35" i="16" s="1"/>
  <c r="M34" i="16"/>
  <c r="M35" i="16"/>
  <c r="K34" i="16"/>
  <c r="K35" i="16" s="1"/>
  <c r="H64" i="16"/>
  <c r="L64" i="16"/>
  <c r="I64" i="16"/>
  <c r="M64" i="16"/>
  <c r="F64" i="16"/>
  <c r="J64" i="16"/>
  <c r="N64" i="16"/>
  <c r="G64" i="16"/>
  <c r="K64" i="16"/>
  <c r="D54" i="16"/>
  <c r="L42" i="15"/>
  <c r="L46" i="15" s="1"/>
  <c r="I37" i="15"/>
  <c r="L123" i="15"/>
  <c r="I54" i="15"/>
  <c r="J116" i="15"/>
  <c r="I104" i="15"/>
  <c r="I116" i="15"/>
  <c r="L108" i="15"/>
  <c r="L129" i="15"/>
  <c r="J98" i="15"/>
  <c r="L61" i="15"/>
  <c r="I52" i="15"/>
  <c r="I130" i="15"/>
  <c r="I16" i="15"/>
  <c r="J113" i="15"/>
  <c r="I129" i="15"/>
  <c r="I55" i="15"/>
  <c r="I53" i="15"/>
  <c r="I88" i="15"/>
  <c r="L113" i="15"/>
  <c r="J43" i="15"/>
  <c r="L80" i="15"/>
  <c r="I122" i="15"/>
  <c r="I62" i="15"/>
  <c r="L87" i="15"/>
  <c r="L124" i="15"/>
  <c r="J74" i="15"/>
  <c r="I70" i="15"/>
  <c r="J52" i="15"/>
  <c r="I35" i="15"/>
  <c r="I123" i="15"/>
  <c r="L66" i="15"/>
  <c r="J36" i="15"/>
  <c r="J94" i="15"/>
  <c r="L73" i="15"/>
  <c r="L51" i="15"/>
  <c r="I108" i="15"/>
  <c r="I110" i="15" s="1"/>
  <c r="L70" i="15"/>
  <c r="L74" i="15"/>
  <c r="I25" i="15"/>
  <c r="L65" i="15"/>
  <c r="I26" i="15"/>
  <c r="I109" i="15"/>
  <c r="J19" i="15"/>
  <c r="I61" i="15"/>
  <c r="L58" i="15"/>
  <c r="L26" i="15"/>
  <c r="I69" i="15"/>
  <c r="I71" i="15" s="1"/>
  <c r="J79" i="15"/>
  <c r="J59" i="15"/>
  <c r="J45" i="15"/>
  <c r="J87" i="15"/>
  <c r="L91" i="15"/>
  <c r="L36" i="15"/>
  <c r="L52" i="15"/>
  <c r="I87" i="15"/>
  <c r="I79" i="15"/>
  <c r="I81" i="15" s="1"/>
  <c r="I42" i="15"/>
  <c r="I36" i="15"/>
  <c r="L97" i="15"/>
  <c r="J122" i="15"/>
  <c r="L105" i="15"/>
  <c r="L106" i="15"/>
  <c r="J70" i="15"/>
  <c r="I40" i="15"/>
  <c r="L104" i="15"/>
  <c r="L20" i="15"/>
  <c r="I80" i="15"/>
  <c r="J131" i="15"/>
  <c r="I65" i="15"/>
  <c r="L109" i="15"/>
  <c r="J35" i="15"/>
  <c r="I91" i="15"/>
  <c r="L117" i="15"/>
  <c r="J97" i="15"/>
  <c r="J99" i="15" s="1"/>
  <c r="J37" i="15"/>
  <c r="I22" i="15"/>
  <c r="L13" i="15"/>
  <c r="I27" i="15"/>
  <c r="I59" i="15"/>
  <c r="I73" i="15"/>
  <c r="L79" i="15"/>
  <c r="L81" i="15" s="1"/>
  <c r="L16" i="15"/>
  <c r="L98" i="15"/>
  <c r="L99" i="15" s="1"/>
  <c r="J108" i="15"/>
  <c r="I93" i="15"/>
  <c r="J53" i="15"/>
  <c r="I92" i="15"/>
  <c r="J109" i="15"/>
  <c r="I19" i="15"/>
  <c r="J62" i="15"/>
  <c r="J123" i="15"/>
  <c r="L54" i="15"/>
  <c r="I98" i="15"/>
  <c r="L131" i="15"/>
  <c r="L130" i="15"/>
  <c r="J21" i="15"/>
  <c r="L62" i="15"/>
  <c r="J130" i="15"/>
  <c r="I105" i="15"/>
  <c r="J69" i="15"/>
  <c r="J71" i="15" s="1"/>
  <c r="L94" i="15"/>
  <c r="L27" i="15"/>
  <c r="L69" i="15"/>
  <c r="I97" i="15"/>
  <c r="I99" i="15" s="1"/>
  <c r="J15" i="15"/>
  <c r="L15" i="15"/>
  <c r="M376" i="3"/>
  <c r="M557" i="3"/>
  <c r="M419" i="3"/>
  <c r="K432" i="3"/>
  <c r="H30" i="14"/>
  <c r="M553" i="3"/>
  <c r="P93" i="15"/>
  <c r="F93" i="15" s="1"/>
  <c r="M370" i="3"/>
  <c r="M535" i="3"/>
  <c r="M427" i="3"/>
  <c r="F358" i="3"/>
  <c r="F459" i="3"/>
  <c r="F181" i="3"/>
  <c r="F443" i="3"/>
  <c r="M485" i="3"/>
  <c r="E55" i="16"/>
  <c r="O55" i="16" s="1"/>
  <c r="M584" i="3"/>
  <c r="E84" i="14"/>
  <c r="M566" i="3"/>
  <c r="L95" i="11"/>
  <c r="T95" i="11" s="1"/>
  <c r="S48" i="11"/>
  <c r="I112" i="15"/>
  <c r="J14" i="15"/>
  <c r="L45" i="15"/>
  <c r="L19" i="15"/>
  <c r="L55" i="15"/>
  <c r="J51" i="15"/>
  <c r="J22" i="15"/>
  <c r="J66" i="15"/>
  <c r="I20" i="15"/>
  <c r="S95" i="11"/>
  <c r="L9" i="15"/>
  <c r="H9" i="17"/>
  <c r="M590" i="3"/>
  <c r="M166" i="3"/>
  <c r="M108" i="3"/>
  <c r="M525" i="3"/>
  <c r="H71" i="14"/>
  <c r="L515" i="3"/>
  <c r="Q104" i="15" s="1"/>
  <c r="M540" i="3"/>
  <c r="E83" i="14"/>
  <c r="M483" i="3"/>
  <c r="I15" i="15"/>
  <c r="L104" i="11"/>
  <c r="T104" i="11" s="1"/>
  <c r="E544" i="3"/>
  <c r="E73" i="14"/>
  <c r="M87" i="3"/>
  <c r="I32" i="14"/>
  <c r="L30" i="11"/>
  <c r="T30" i="11" s="1"/>
  <c r="S134" i="11"/>
  <c r="L39" i="11"/>
  <c r="T39" i="11" s="1"/>
  <c r="L76" i="11"/>
  <c r="T76" i="11" s="1"/>
  <c r="L139" i="11"/>
  <c r="T139" i="11" s="1"/>
  <c r="L70" i="11"/>
  <c r="T70" i="11" s="1"/>
  <c r="L86" i="11"/>
  <c r="T86" i="11" s="1"/>
  <c r="L111" i="11"/>
  <c r="T111" i="11" s="1"/>
  <c r="L48" i="11"/>
  <c r="T48" i="11" s="1"/>
  <c r="L66" i="11"/>
  <c r="T66" i="11" s="1"/>
  <c r="E454" i="3"/>
  <c r="E176" i="3"/>
  <c r="E353" i="3"/>
  <c r="P27" i="15"/>
  <c r="F27" i="15" s="1"/>
  <c r="M561" i="3"/>
  <c r="L43" i="15"/>
  <c r="L116" i="15"/>
  <c r="L40" i="15"/>
  <c r="J93" i="15"/>
  <c r="J95" i="15" s="1"/>
  <c r="I66" i="15"/>
  <c r="I43" i="15"/>
  <c r="J91" i="15"/>
  <c r="I94" i="15"/>
  <c r="I45" i="15"/>
  <c r="I131" i="15"/>
  <c r="J17" i="15"/>
  <c r="L88" i="15"/>
  <c r="L89" i="15" s="1"/>
  <c r="L44" i="15"/>
  <c r="E79" i="14"/>
  <c r="M504" i="3"/>
  <c r="M530" i="3"/>
  <c r="I117" i="15"/>
  <c r="I14" i="15"/>
  <c r="J92" i="15"/>
  <c r="J13" i="15"/>
  <c r="J25" i="15"/>
  <c r="J129" i="15"/>
  <c r="L122" i="15"/>
  <c r="J42" i="15"/>
  <c r="I44" i="15"/>
  <c r="L25" i="15"/>
  <c r="J61" i="15"/>
  <c r="L18" i="15"/>
  <c r="I17" i="15"/>
  <c r="M523" i="3"/>
  <c r="M543" i="3"/>
  <c r="M101" i="3"/>
  <c r="I87" i="14"/>
  <c r="M533" i="3"/>
  <c r="M507" i="3"/>
  <c r="M473" i="3"/>
  <c r="E60" i="16"/>
  <c r="O60" i="16" s="1"/>
  <c r="M501" i="3"/>
  <c r="E464" i="3"/>
  <c r="D38" i="16" s="1"/>
  <c r="M366" i="3"/>
  <c r="M155" i="3"/>
  <c r="M105" i="3"/>
  <c r="F79" i="14"/>
  <c r="B174" i="3"/>
  <c r="P40" i="15"/>
  <c r="F40" i="15" s="1"/>
  <c r="M68" i="3"/>
  <c r="M152" i="3"/>
  <c r="M103" i="3"/>
  <c r="F69" i="14"/>
  <c r="F72" i="14"/>
  <c r="M537" i="3"/>
  <c r="P37" i="15"/>
  <c r="F37" i="15" s="1"/>
  <c r="L524" i="3"/>
  <c r="F29" i="14"/>
  <c r="M417" i="3"/>
  <c r="M491" i="3"/>
  <c r="M545" i="3"/>
  <c r="M528" i="3"/>
  <c r="E519" i="3"/>
  <c r="E92" i="14"/>
  <c r="D68" i="16"/>
  <c r="M479" i="3"/>
  <c r="M498" i="3"/>
  <c r="M397" i="3"/>
  <c r="M48" i="3"/>
  <c r="H57" i="14"/>
  <c r="H87" i="14"/>
  <c r="F82" i="14"/>
  <c r="E28" i="14"/>
  <c r="Q91" i="15"/>
  <c r="G91" i="15" s="1"/>
  <c r="N91" i="15" s="1"/>
  <c r="L471" i="3"/>
  <c r="E39" i="16" s="1"/>
  <c r="O39" i="16" s="1"/>
  <c r="M573" i="3"/>
  <c r="M563" i="3"/>
  <c r="Q92" i="15"/>
  <c r="G92" i="15" s="1"/>
  <c r="M596" i="3"/>
  <c r="D62" i="16"/>
  <c r="M390" i="3"/>
  <c r="M488" i="3"/>
  <c r="F70" i="14"/>
  <c r="M512" i="3"/>
  <c r="N9" i="15"/>
  <c r="E405" i="3"/>
  <c r="M405" i="3" s="1"/>
  <c r="M121" i="3"/>
  <c r="M401" i="3"/>
  <c r="M531" i="3"/>
  <c r="E42" i="16"/>
  <c r="O42" i="16" s="1"/>
  <c r="M505" i="3"/>
  <c r="P113" i="15"/>
  <c r="F113" i="15" s="1"/>
  <c r="M111" i="3"/>
  <c r="B436" i="3"/>
  <c r="Q108" i="15"/>
  <c r="G108" i="15" s="1"/>
  <c r="N108" i="15" s="1"/>
  <c r="M591" i="3"/>
  <c r="E93" i="14"/>
  <c r="L4" i="15"/>
  <c r="I9" i="15" s="1"/>
  <c r="L474" i="3"/>
  <c r="M141" i="3"/>
  <c r="E56" i="16"/>
  <c r="O56" i="16" s="1"/>
  <c r="L22" i="3"/>
  <c r="M37" i="3"/>
  <c r="M426" i="3"/>
  <c r="E66" i="16"/>
  <c r="O66" i="16" s="1"/>
  <c r="F84" i="14"/>
  <c r="M46" i="3"/>
  <c r="M406" i="3"/>
  <c r="Q93" i="15"/>
  <c r="G93" i="15" s="1"/>
  <c r="D51" i="16"/>
  <c r="M538" i="3"/>
  <c r="L429" i="3"/>
  <c r="M430" i="3"/>
  <c r="M549" i="3"/>
  <c r="D55" i="16"/>
  <c r="I58" i="14"/>
  <c r="M76" i="3"/>
  <c r="M59" i="3"/>
  <c r="L65" i="3"/>
  <c r="E90" i="3"/>
  <c r="D12" i="16" s="1"/>
  <c r="M96" i="3"/>
  <c r="G422" i="3"/>
  <c r="L594" i="3"/>
  <c r="M597" i="3"/>
  <c r="J38" i="15"/>
  <c r="I124" i="15"/>
  <c r="J80" i="15"/>
  <c r="J81" i="15"/>
  <c r="J60" i="15"/>
  <c r="L21" i="15"/>
  <c r="F15" i="14"/>
  <c r="J20" i="15"/>
  <c r="L35" i="15"/>
  <c r="J105" i="15"/>
  <c r="I113" i="15"/>
  <c r="I114" i="15"/>
  <c r="I60" i="15"/>
  <c r="L22" i="15"/>
  <c r="J124" i="15"/>
  <c r="J73" i="15"/>
  <c r="L38" i="15"/>
  <c r="L17" i="15"/>
  <c r="L14" i="15"/>
  <c r="M66" i="3"/>
  <c r="M80" i="3"/>
  <c r="M372" i="3"/>
  <c r="L412" i="3"/>
  <c r="L468" i="3"/>
  <c r="F78" i="14"/>
  <c r="M25" i="3"/>
  <c r="J58" i="15"/>
  <c r="L53" i="15"/>
  <c r="I13" i="15"/>
  <c r="L59" i="15"/>
  <c r="L92" i="15"/>
  <c r="L95" i="15" s="1"/>
  <c r="J65" i="15"/>
  <c r="I21" i="15"/>
  <c r="I38" i="15"/>
  <c r="J117" i="15"/>
  <c r="J118" i="15" s="1"/>
  <c r="L93" i="15"/>
  <c r="J40" i="15"/>
  <c r="J54" i="15"/>
  <c r="M88" i="3"/>
  <c r="Q88" i="15"/>
  <c r="G88" i="15" s="1"/>
  <c r="L534" i="3"/>
  <c r="Q124" i="15" s="1"/>
  <c r="G124" i="15" s="1"/>
  <c r="N124" i="15" s="1"/>
  <c r="Q9" i="15"/>
  <c r="G9" i="15"/>
  <c r="I58" i="15"/>
  <c r="I63" i="15"/>
  <c r="L37" i="15"/>
  <c r="J44" i="15"/>
  <c r="J46" i="15"/>
  <c r="I74" i="15"/>
  <c r="I18" i="15"/>
  <c r="J104" i="15"/>
  <c r="L60" i="15"/>
  <c r="J18" i="15"/>
  <c r="J112" i="15"/>
  <c r="J114" i="15" s="1"/>
  <c r="J88" i="15"/>
  <c r="J89" i="15" s="1"/>
  <c r="J26" i="15"/>
  <c r="L112" i="15"/>
  <c r="L114" i="15"/>
  <c r="J27" i="15"/>
  <c r="J16" i="15"/>
  <c r="J23" i="15" s="1"/>
  <c r="I51" i="15"/>
  <c r="I56" i="15" s="1"/>
  <c r="M69" i="3"/>
  <c r="E394" i="3"/>
  <c r="M493" i="3"/>
  <c r="M598" i="3"/>
  <c r="Q15" i="15"/>
  <c r="G15" i="15"/>
  <c r="N15" i="15" s="1"/>
  <c r="M478" i="3"/>
  <c r="M125" i="3"/>
  <c r="L519" i="3"/>
  <c r="E49" i="16"/>
  <c r="O49" i="16" s="1"/>
  <c r="M526" i="3"/>
  <c r="E524" i="3"/>
  <c r="M524" i="3" s="1"/>
  <c r="M154" i="3"/>
  <c r="M413" i="3"/>
  <c r="P112" i="15"/>
  <c r="P114" i="15" s="1"/>
  <c r="M550" i="3"/>
  <c r="L140" i="3"/>
  <c r="E16" i="16"/>
  <c r="O16" i="16" s="1"/>
  <c r="M367" i="3"/>
  <c r="M510" i="3"/>
  <c r="M542" i="3"/>
  <c r="L539" i="3"/>
  <c r="M546" i="3"/>
  <c r="L544" i="3"/>
  <c r="M579" i="3"/>
  <c r="Q16" i="15"/>
  <c r="G16" i="15" s="1"/>
  <c r="N16" i="15" s="1"/>
  <c r="H23" i="14"/>
  <c r="L119" i="3"/>
  <c r="Q35" i="15" s="1"/>
  <c r="G35" i="15" s="1"/>
  <c r="N35" i="15" s="1"/>
  <c r="M120" i="3"/>
  <c r="M403" i="3"/>
  <c r="L402" i="3"/>
  <c r="M593" i="3"/>
  <c r="P122" i="15"/>
  <c r="F122" i="15"/>
  <c r="M554" i="3"/>
  <c r="M536" i="3"/>
  <c r="E534" i="3"/>
  <c r="E89" i="14" s="1"/>
  <c r="J422" i="3"/>
  <c r="P18" i="15"/>
  <c r="F18" i="15" s="1"/>
  <c r="E29" i="14"/>
  <c r="G25" i="15"/>
  <c r="N25" i="15" s="1"/>
  <c r="I23" i="14"/>
  <c r="M529" i="3"/>
  <c r="E527" i="3"/>
  <c r="G77" i="14"/>
  <c r="E119" i="3"/>
  <c r="M119" i="3"/>
  <c r="E41" i="16"/>
  <c r="E40" i="16" s="1"/>
  <c r="M34" i="3"/>
  <c r="M90" i="3"/>
  <c r="D17" i="16"/>
  <c r="Q105" i="15"/>
  <c r="G105" i="15"/>
  <c r="N105" i="15" s="1"/>
  <c r="M383" i="3"/>
  <c r="H59" i="14"/>
  <c r="J432" i="3"/>
  <c r="D14" i="16"/>
  <c r="M135" i="3"/>
  <c r="P42" i="15"/>
  <c r="F42" i="15" s="1"/>
  <c r="M142" i="3"/>
  <c r="M53" i="3"/>
  <c r="F31" i="14"/>
  <c r="P35" i="15"/>
  <c r="F35" i="15" s="1"/>
  <c r="G76" i="14"/>
  <c r="I46" i="15"/>
  <c r="E110" i="3"/>
  <c r="M110" i="3" s="1"/>
  <c r="M482" i="3"/>
  <c r="P21" i="15"/>
  <c r="F21" i="15"/>
  <c r="D44" i="16"/>
  <c r="P116" i="15"/>
  <c r="E82" i="14"/>
  <c r="L134" i="11"/>
  <c r="T134" i="11" s="1"/>
  <c r="L118" i="11"/>
  <c r="T118" i="11" s="1"/>
  <c r="C33" i="17"/>
  <c r="C35" i="17" s="1"/>
  <c r="C5" i="17" s="1"/>
  <c r="L130" i="11"/>
  <c r="T130" i="11" s="1"/>
  <c r="G33" i="17"/>
  <c r="E32" i="14"/>
  <c r="I26" i="14"/>
  <c r="J167" i="3"/>
  <c r="H32" i="14"/>
  <c r="M472" i="3"/>
  <c r="E471" i="3"/>
  <c r="E70" i="14"/>
  <c r="P109" i="15"/>
  <c r="F109" i="15" s="1"/>
  <c r="G88" i="14"/>
  <c r="E569" i="3"/>
  <c r="P129" i="15"/>
  <c r="F129" i="15" s="1"/>
  <c r="J110" i="15"/>
  <c r="M107" i="3"/>
  <c r="Q27" i="15"/>
  <c r="G27" i="15"/>
  <c r="M519" i="3"/>
  <c r="D49" i="16"/>
  <c r="P20" i="15"/>
  <c r="F20" i="15" s="1"/>
  <c r="M86" i="3"/>
  <c r="M377" i="3"/>
  <c r="M469" i="3"/>
  <c r="E468" i="3"/>
  <c r="M468" i="3" s="1"/>
  <c r="E78" i="14"/>
  <c r="E515" i="3"/>
  <c r="M517" i="3"/>
  <c r="M567" i="3"/>
  <c r="E62" i="16"/>
  <c r="O62" i="16" s="1"/>
  <c r="M588" i="3"/>
  <c r="P130" i="15"/>
  <c r="F130" i="15"/>
  <c r="E75" i="14"/>
  <c r="E589" i="3"/>
  <c r="P125" i="15"/>
  <c r="F125" i="15" s="1"/>
  <c r="M592" i="3"/>
  <c r="E94" i="14"/>
  <c r="M575" i="3"/>
  <c r="M63" i="3"/>
  <c r="M67" i="3"/>
  <c r="E94" i="3"/>
  <c r="L394" i="3"/>
  <c r="M425" i="3"/>
  <c r="E59" i="14"/>
  <c r="P108" i="15"/>
  <c r="E69" i="14"/>
  <c r="E54" i="16"/>
  <c r="M548" i="3"/>
  <c r="Q116" i="15"/>
  <c r="Q118" i="15"/>
  <c r="L547" i="3"/>
  <c r="M57" i="3"/>
  <c r="M81" i="3"/>
  <c r="L415" i="3"/>
  <c r="M416" i="3"/>
  <c r="E68" i="16"/>
  <c r="Q130" i="15"/>
  <c r="G130" i="15" s="1"/>
  <c r="N130" i="15" s="1"/>
  <c r="M583" i="3"/>
  <c r="L527" i="3"/>
  <c r="M532" i="3"/>
  <c r="E48" i="16"/>
  <c r="O48" i="16"/>
  <c r="M368" i="3"/>
  <c r="L464" i="3"/>
  <c r="M464" i="3" s="1"/>
  <c r="Q87" i="15"/>
  <c r="G68" i="14"/>
  <c r="F71" i="14"/>
  <c r="P117" i="15"/>
  <c r="E547" i="3"/>
  <c r="D61" i="16"/>
  <c r="D53" i="16"/>
  <c r="E45" i="16"/>
  <c r="M509" i="3"/>
  <c r="P9" i="15"/>
  <c r="F9" i="15"/>
  <c r="P43" i="15"/>
  <c r="F43" i="15" s="1"/>
  <c r="E158" i="3"/>
  <c r="M165" i="3"/>
  <c r="G112" i="15"/>
  <c r="J106" i="15"/>
  <c r="Q19" i="15"/>
  <c r="M136" i="3"/>
  <c r="L158" i="3"/>
  <c r="G57" i="14"/>
  <c r="F57" i="14" s="1"/>
  <c r="F85" i="14"/>
  <c r="M556" i="3"/>
  <c r="Q122" i="15"/>
  <c r="G122" i="15" s="1"/>
  <c r="N122" i="15" s="1"/>
  <c r="Q26" i="15"/>
  <c r="G26" i="15" s="1"/>
  <c r="G28" i="15" s="1"/>
  <c r="M127" i="3"/>
  <c r="M160" i="3"/>
  <c r="E378" i="3"/>
  <c r="M385" i="3"/>
  <c r="Q113" i="15"/>
  <c r="Q114" i="15" s="1"/>
  <c r="G113" i="15"/>
  <c r="N113" i="15" s="1"/>
  <c r="M551" i="3"/>
  <c r="E57" i="16"/>
  <c r="O57" i="16" s="1"/>
  <c r="E91" i="14"/>
  <c r="M580" i="3"/>
  <c r="D66" i="16"/>
  <c r="D64" i="16" s="1"/>
  <c r="F95" i="14"/>
  <c r="M23" i="3"/>
  <c r="E22" i="3"/>
  <c r="M50" i="3"/>
  <c r="L47" i="3"/>
  <c r="E52" i="3"/>
  <c r="M52" i="3"/>
  <c r="M54" i="3"/>
  <c r="G30" i="14"/>
  <c r="M115" i="3"/>
  <c r="Q40" i="15"/>
  <c r="G40" i="15" s="1"/>
  <c r="N40" i="15" s="1"/>
  <c r="L378" i="3"/>
  <c r="M378" i="3" s="1"/>
  <c r="E500" i="3"/>
  <c r="E71" i="14" s="1"/>
  <c r="M502" i="3"/>
  <c r="M599" i="3"/>
  <c r="E594" i="3"/>
  <c r="E52" i="16"/>
  <c r="O52" i="16" s="1"/>
  <c r="P44" i="15"/>
  <c r="F44" i="15" s="1"/>
  <c r="E28" i="3"/>
  <c r="M122" i="3"/>
  <c r="M467" i="3"/>
  <c r="E30" i="14"/>
  <c r="P14" i="15"/>
  <c r="F14" i="15" s="1"/>
  <c r="D48" i="16"/>
  <c r="F32" i="14"/>
  <c r="H22" i="14"/>
  <c r="E88" i="14"/>
  <c r="F117" i="15"/>
  <c r="M22" i="3"/>
  <c r="M594" i="3"/>
  <c r="E95" i="14"/>
  <c r="E13" i="16"/>
  <c r="O13" i="16" s="1"/>
  <c r="D18" i="16"/>
  <c r="E50" i="16"/>
  <c r="O50" i="16" s="1"/>
  <c r="Q123" i="15"/>
  <c r="G109" i="15"/>
  <c r="G25" i="14"/>
  <c r="E38" i="16"/>
  <c r="O38" i="16" s="1"/>
  <c r="G116" i="15"/>
  <c r="N116" i="15" s="1"/>
  <c r="G118" i="15"/>
  <c r="M776" i="3"/>
  <c r="M778" i="3"/>
  <c r="E775" i="3"/>
  <c r="M782" i="3"/>
  <c r="M784" i="3"/>
  <c r="E781" i="3"/>
  <c r="M789" i="3"/>
  <c r="E790" i="3"/>
  <c r="M791" i="3"/>
  <c r="M799" i="3"/>
  <c r="M807" i="3"/>
  <c r="E808" i="3"/>
  <c r="M809" i="3"/>
  <c r="M821" i="3"/>
  <c r="M833" i="3"/>
  <c r="M839" i="3"/>
  <c r="M849" i="3"/>
  <c r="M850" i="3"/>
  <c r="M855" i="3"/>
  <c r="M867" i="3"/>
  <c r="M868" i="3"/>
  <c r="M879" i="3"/>
  <c r="M880" i="3"/>
  <c r="M883" i="3"/>
  <c r="M886" i="3"/>
  <c r="L790" i="3"/>
  <c r="L808" i="3"/>
  <c r="H890" i="3"/>
  <c r="E772" i="3"/>
  <c r="M772" i="3" s="1"/>
  <c r="M773" i="3"/>
  <c r="M779" i="3"/>
  <c r="M785" i="3"/>
  <c r="M795" i="3"/>
  <c r="M803" i="3"/>
  <c r="M815" i="3"/>
  <c r="M827" i="3"/>
  <c r="E828" i="3"/>
  <c r="M829" i="3"/>
  <c r="M843" i="3"/>
  <c r="M859" i="3"/>
  <c r="E860" i="3"/>
  <c r="M860" i="3" s="1"/>
  <c r="M861" i="3"/>
  <c r="M871" i="3"/>
  <c r="E872" i="3"/>
  <c r="M872" i="3" s="1"/>
  <c r="M873" i="3"/>
  <c r="M882" i="3"/>
  <c r="E881" i="3"/>
  <c r="I67" i="15"/>
  <c r="I75" i="15"/>
  <c r="C630" i="3"/>
  <c r="M714" i="3"/>
  <c r="E713" i="3"/>
  <c r="M638" i="3"/>
  <c r="E635" i="3"/>
  <c r="M644" i="3"/>
  <c r="E641" i="3"/>
  <c r="E650" i="3"/>
  <c r="M667" i="3"/>
  <c r="E672" i="3"/>
  <c r="M672" i="3"/>
  <c r="E688" i="3"/>
  <c r="M699" i="3"/>
  <c r="L713" i="3"/>
  <c r="M727" i="3"/>
  <c r="M742" i="3"/>
  <c r="E741" i="3"/>
  <c r="G750" i="3"/>
  <c r="M675" i="3"/>
  <c r="L688" i="3"/>
  <c r="M715" i="3"/>
  <c r="L741" i="3"/>
  <c r="M639" i="3"/>
  <c r="M645" i="3"/>
  <c r="M655" i="3"/>
  <c r="M663" i="3"/>
  <c r="M693" i="3"/>
  <c r="M698" i="3"/>
  <c r="E697" i="3"/>
  <c r="M703" i="3"/>
  <c r="E706" i="3"/>
  <c r="M731" i="3"/>
  <c r="M732" i="3"/>
  <c r="M743" i="3"/>
  <c r="M633" i="3"/>
  <c r="M651" i="3"/>
  <c r="M669" i="3"/>
  <c r="M689" i="3"/>
  <c r="M721" i="3"/>
  <c r="M733" i="3"/>
  <c r="M808" i="3"/>
  <c r="M790" i="3"/>
  <c r="G298" i="3"/>
  <c r="E266" i="3"/>
  <c r="G257" i="3"/>
  <c r="G283" i="3"/>
  <c r="E263" i="3"/>
  <c r="G285" i="3"/>
  <c r="G281" i="3"/>
  <c r="F283" i="3"/>
  <c r="F289" i="3"/>
  <c r="K294" i="3"/>
  <c r="H269" i="3"/>
  <c r="J299" i="3"/>
  <c r="H54" i="14" s="1"/>
  <c r="I251" i="3"/>
  <c r="I295" i="3"/>
  <c r="E267" i="3"/>
  <c r="L263" i="3"/>
  <c r="K264" i="3"/>
  <c r="L299" i="3"/>
  <c r="Q62" i="15" s="1"/>
  <c r="G62" i="15" s="1"/>
  <c r="J280" i="3"/>
  <c r="I253" i="3"/>
  <c r="I242" i="3"/>
  <c r="K234" i="3"/>
  <c r="E229" i="3"/>
  <c r="G219" i="3"/>
  <c r="H215" i="3"/>
  <c r="I211" i="3"/>
  <c r="E197" i="3"/>
  <c r="G192" i="3"/>
  <c r="G299" i="3"/>
  <c r="H250" i="3"/>
  <c r="F246" i="3"/>
  <c r="H241" i="3"/>
  <c r="L228" i="3"/>
  <c r="F222" i="3"/>
  <c r="F218" i="3"/>
  <c r="H210" i="3"/>
  <c r="I206" i="3"/>
  <c r="K200" i="3"/>
  <c r="F191" i="3"/>
  <c r="E295" i="3"/>
  <c r="K257" i="3"/>
  <c r="E246" i="3"/>
  <c r="G241" i="3"/>
  <c r="J232" i="3"/>
  <c r="E222" i="3"/>
  <c r="E218" i="3"/>
  <c r="F214" i="3"/>
  <c r="H206" i="3"/>
  <c r="J200" i="3"/>
  <c r="L195" i="3"/>
  <c r="H294" i="3"/>
  <c r="H267" i="3"/>
  <c r="H251" i="3"/>
  <c r="F241" i="3"/>
  <c r="I232" i="3"/>
  <c r="J292" i="3"/>
  <c r="J271" i="3"/>
  <c r="H281" i="3"/>
  <c r="K295" i="3"/>
  <c r="F255" i="3"/>
  <c r="J269" i="3"/>
  <c r="E283" i="3"/>
  <c r="L293" i="3"/>
  <c r="J297" i="3"/>
  <c r="H53" i="14" s="1"/>
  <c r="E282" i="3"/>
  <c r="K271" i="3"/>
  <c r="L266" i="3"/>
  <c r="K267" i="3"/>
  <c r="G284" i="3"/>
  <c r="H280" i="3"/>
  <c r="F282" i="3"/>
  <c r="E294" i="3"/>
  <c r="F288" i="3"/>
  <c r="K293" i="3"/>
  <c r="L294" i="3"/>
  <c r="K298" i="3"/>
  <c r="J250" i="3"/>
  <c r="G292" i="3"/>
  <c r="K276" i="3"/>
  <c r="I250" i="3"/>
  <c r="I241" i="3"/>
  <c r="L232" i="3"/>
  <c r="E228" i="3"/>
  <c r="G218" i="3"/>
  <c r="H214" i="3"/>
  <c r="I210" i="3"/>
  <c r="L200" i="3"/>
  <c r="F195" i="3"/>
  <c r="G191" i="3"/>
  <c r="F285" i="3"/>
  <c r="G289" i="3"/>
  <c r="E286" i="3"/>
  <c r="F262" i="3"/>
  <c r="K270" i="3"/>
  <c r="E254" i="3"/>
  <c r="F265" i="3"/>
  <c r="L231" i="3"/>
  <c r="H213" i="3"/>
  <c r="G253" i="3"/>
  <c r="G244" i="3"/>
  <c r="K230" i="3"/>
  <c r="G212" i="3"/>
  <c r="K202" i="3"/>
  <c r="E193" i="3"/>
  <c r="L271" i="3"/>
  <c r="E248" i="3"/>
  <c r="I235" i="3"/>
  <c r="L225" i="3"/>
  <c r="E216" i="3"/>
  <c r="H208" i="3"/>
  <c r="K198" i="3"/>
  <c r="F188" i="3"/>
  <c r="I257" i="3"/>
  <c r="L247" i="3"/>
  <c r="F240" i="3"/>
  <c r="I230" i="3"/>
  <c r="K225" i="3"/>
  <c r="L220" i="3"/>
  <c r="L216" i="3"/>
  <c r="E212" i="3"/>
  <c r="G208" i="3"/>
  <c r="I202" i="3"/>
  <c r="J198" i="3"/>
  <c r="K193" i="3"/>
  <c r="E188" i="3"/>
  <c r="H286" i="3"/>
  <c r="F263" i="3"/>
  <c r="L249" i="3"/>
  <c r="K245" i="3"/>
  <c r="E240" i="3"/>
  <c r="H231" i="3"/>
  <c r="J226" i="3"/>
  <c r="K221" i="3"/>
  <c r="K217" i="3"/>
  <c r="L213" i="3"/>
  <c r="E209" i="3"/>
  <c r="G203" i="3"/>
  <c r="H199" i="3"/>
  <c r="J194" i="3"/>
  <c r="L189" i="3"/>
  <c r="J289" i="3"/>
  <c r="H266" i="3"/>
  <c r="E251" i="3"/>
  <c r="J246" i="3"/>
  <c r="L241" i="3"/>
  <c r="G232" i="3"/>
  <c r="H228" i="3"/>
  <c r="J222" i="3"/>
  <c r="J218" i="3"/>
  <c r="K214" i="3"/>
  <c r="L210" i="3"/>
  <c r="E207" i="3"/>
  <c r="G201" i="3"/>
  <c r="H197" i="3"/>
  <c r="J192" i="3"/>
  <c r="E297" i="3"/>
  <c r="H285" i="3"/>
  <c r="F266" i="3"/>
  <c r="L250" i="3"/>
  <c r="I247" i="3"/>
  <c r="K242" i="3"/>
  <c r="E234" i="3"/>
  <c r="G229" i="3"/>
  <c r="H224" i="3"/>
  <c r="I219" i="3"/>
  <c r="J215" i="3"/>
  <c r="K211" i="3"/>
  <c r="L207" i="3"/>
  <c r="F201" i="3"/>
  <c r="G197" i="3"/>
  <c r="F292" i="3"/>
  <c r="F284" i="3"/>
  <c r="L281" i="3"/>
  <c r="F277" i="3"/>
  <c r="H254" i="3"/>
  <c r="L265" i="3"/>
  <c r="H283" i="3"/>
  <c r="E293" i="3"/>
  <c r="G249" i="3"/>
  <c r="F226" i="3"/>
  <c r="I209" i="3"/>
  <c r="H189" i="3"/>
  <c r="F249" i="3"/>
  <c r="H240" i="3"/>
  <c r="E226" i="3"/>
  <c r="F217" i="3"/>
  <c r="H209" i="3"/>
  <c r="K199" i="3"/>
  <c r="G189" i="3"/>
  <c r="I255" i="3"/>
  <c r="E245" i="3"/>
  <c r="J231" i="3"/>
  <c r="E221" i="3"/>
  <c r="F213" i="3"/>
  <c r="I203" i="3"/>
  <c r="L194" i="3"/>
  <c r="J286" i="3"/>
  <c r="L254" i="3"/>
  <c r="M254" i="3" s="1"/>
  <c r="L245" i="3"/>
  <c r="M245" i="3" s="1"/>
  <c r="H235" i="3"/>
  <c r="J229" i="3"/>
  <c r="K224" i="3"/>
  <c r="L219" i="3"/>
  <c r="E215" i="3"/>
  <c r="F211" i="3"/>
  <c r="G207" i="3"/>
  <c r="I201" i="3"/>
  <c r="J197" i="3"/>
  <c r="L192" i="3"/>
  <c r="I282" i="3"/>
  <c r="H257" i="3"/>
  <c r="K248" i="3"/>
  <c r="L244" i="3"/>
  <c r="G235" i="3"/>
  <c r="H230" i="3"/>
  <c r="J225" i="3"/>
  <c r="K220" i="3"/>
  <c r="K216" i="3"/>
  <c r="L212" i="3"/>
  <c r="M212" i="3" s="1"/>
  <c r="F208" i="3"/>
  <c r="H202" i="3"/>
  <c r="I198" i="3"/>
  <c r="J193" i="3"/>
  <c r="L188" i="3"/>
  <c r="M188" i="3" s="1"/>
  <c r="J285" i="3"/>
  <c r="I262" i="3"/>
  <c r="K249" i="3"/>
  <c r="J245" i="3"/>
  <c r="L240" i="3"/>
  <c r="G231" i="3"/>
  <c r="I226" i="3"/>
  <c r="J221" i="3"/>
  <c r="J217" i="3"/>
  <c r="K213" i="3"/>
  <c r="E206" i="3"/>
  <c r="G200" i="3"/>
  <c r="I195" i="3"/>
  <c r="J191" i="3"/>
  <c r="I281" i="3"/>
  <c r="G262" i="3"/>
  <c r="I246" i="3"/>
  <c r="K241" i="3"/>
  <c r="F232" i="3"/>
  <c r="G228" i="3"/>
  <c r="I222" i="3"/>
  <c r="I218" i="3"/>
  <c r="J214" i="3"/>
  <c r="K210" i="3"/>
  <c r="L206" i="3"/>
  <c r="F200" i="3"/>
  <c r="H195" i="3"/>
  <c r="I191" i="3"/>
  <c r="J288" i="3"/>
  <c r="F269" i="3"/>
  <c r="K250" i="3"/>
  <c r="H246" i="3"/>
  <c r="J241" i="3"/>
  <c r="E232" i="3"/>
  <c r="M232" i="3" s="1"/>
  <c r="G225" i="3"/>
  <c r="H220" i="3"/>
  <c r="H216" i="3"/>
  <c r="I212" i="3"/>
  <c r="K208" i="3"/>
  <c r="E200" i="3"/>
  <c r="F197" i="3"/>
  <c r="H192" i="3"/>
  <c r="K292" i="3"/>
  <c r="F254" i="3"/>
  <c r="I263" i="3"/>
  <c r="H262" i="3"/>
  <c r="L289" i="3"/>
  <c r="K285" i="3"/>
  <c r="F295" i="3"/>
  <c r="I299" i="3"/>
  <c r="G54" i="14" s="1"/>
  <c r="G277" i="3"/>
  <c r="G270" i="3"/>
  <c r="E269" i="3"/>
  <c r="F256" i="3"/>
  <c r="H276" i="3"/>
  <c r="G286" i="3"/>
  <c r="H270" i="3"/>
  <c r="K266" i="3"/>
  <c r="I277" i="3"/>
  <c r="F286" i="3"/>
  <c r="G245" i="3"/>
  <c r="G221" i="3"/>
  <c r="K203" i="3"/>
  <c r="K283" i="3"/>
  <c r="F248" i="3"/>
  <c r="J235" i="3"/>
  <c r="E225" i="3"/>
  <c r="F216" i="3"/>
  <c r="I208" i="3"/>
  <c r="L198" i="3"/>
  <c r="G188" i="3"/>
  <c r="F253" i="3"/>
  <c r="F244" i="3"/>
  <c r="J230" i="3"/>
  <c r="H256" i="3"/>
  <c r="F281" i="3"/>
  <c r="H288" i="3"/>
  <c r="J255" i="3"/>
  <c r="G213" i="3"/>
  <c r="E249" i="3"/>
  <c r="E217" i="3"/>
  <c r="J199" i="3"/>
  <c r="H263" i="3"/>
  <c r="F242" i="3"/>
  <c r="K226" i="3"/>
  <c r="L217" i="3"/>
  <c r="F209" i="3"/>
  <c r="I199" i="3"/>
  <c r="E189" i="3"/>
  <c r="F267" i="3"/>
  <c r="K246" i="3"/>
  <c r="H232" i="3"/>
  <c r="K222" i="3"/>
  <c r="L214" i="3"/>
  <c r="F206" i="3"/>
  <c r="J195" i="3"/>
  <c r="H293" i="3"/>
  <c r="I254" i="3"/>
  <c r="L242" i="3"/>
  <c r="H229" i="3"/>
  <c r="J219" i="3"/>
  <c r="L211" i="3"/>
  <c r="G202" i="3"/>
  <c r="I193" i="3"/>
  <c r="H289" i="3"/>
  <c r="L253" i="3"/>
  <c r="J244" i="3"/>
  <c r="F230" i="3"/>
  <c r="I220" i="3"/>
  <c r="J212" i="3"/>
  <c r="F202" i="3"/>
  <c r="H193" i="3"/>
  <c r="I292" i="3"/>
  <c r="H265" i="3"/>
  <c r="H248" i="3"/>
  <c r="J242" i="3"/>
  <c r="F228" i="3"/>
  <c r="H221" i="3"/>
  <c r="I215" i="3"/>
  <c r="J210" i="3"/>
  <c r="K288" i="3"/>
  <c r="J298" i="3"/>
  <c r="L292" i="3"/>
  <c r="I240" i="3"/>
  <c r="F245" i="3"/>
  <c r="J203" i="3"/>
  <c r="G240" i="3"/>
  <c r="F212" i="3"/>
  <c r="L193" i="3"/>
  <c r="F250" i="3"/>
  <c r="H234" i="3"/>
  <c r="L222" i="3"/>
  <c r="M222" i="3" s="1"/>
  <c r="E214" i="3"/>
  <c r="G206" i="3"/>
  <c r="K195" i="3"/>
  <c r="E298" i="3"/>
  <c r="J254" i="3"/>
  <c r="E242" i="3"/>
  <c r="I229" i="3"/>
  <c r="K219" i="3"/>
  <c r="E211" i="3"/>
  <c r="H201" i="3"/>
  <c r="K192" i="3"/>
  <c r="K281" i="3"/>
  <c r="J248" i="3"/>
  <c r="F235" i="3"/>
  <c r="I225" i="3"/>
  <c r="J216" i="3"/>
  <c r="L209" i="3"/>
  <c r="M209" i="3" s="1"/>
  <c r="G199" i="3"/>
  <c r="K189" i="3"/>
  <c r="K277" i="3"/>
  <c r="I249" i="3"/>
  <c r="K240" i="3"/>
  <c r="H226" i="3"/>
  <c r="I217" i="3"/>
  <c r="K209" i="3"/>
  <c r="F199" i="3"/>
  <c r="I192" i="3"/>
  <c r="E289" i="3"/>
  <c r="G282" i="3"/>
  <c r="K253" i="3"/>
  <c r="G217" i="3"/>
  <c r="K231" i="3"/>
  <c r="E194" i="3"/>
  <c r="L226" i="3"/>
  <c r="M226" i="3" s="1"/>
  <c r="G209" i="3"/>
  <c r="F189" i="3"/>
  <c r="L248" i="3"/>
  <c r="M248" i="3" s="1"/>
  <c r="I231" i="3"/>
  <c r="L221" i="3"/>
  <c r="M221" i="3" s="1"/>
  <c r="E213" i="3"/>
  <c r="H203" i="3"/>
  <c r="K194" i="3"/>
  <c r="F294" i="3"/>
  <c r="G251" i="3"/>
  <c r="E241" i="3"/>
  <c r="I228" i="3"/>
  <c r="K218" i="3"/>
  <c r="E210" i="3"/>
  <c r="H200" i="3"/>
  <c r="K191" i="3"/>
  <c r="F270" i="3"/>
  <c r="J247" i="3"/>
  <c r="F234" i="3"/>
  <c r="I224" i="3"/>
  <c r="K215" i="3"/>
  <c r="E208" i="3"/>
  <c r="H198" i="3"/>
  <c r="K188" i="3"/>
  <c r="L269" i="3"/>
  <c r="I248" i="3"/>
  <c r="E235" i="3"/>
  <c r="H225" i="3"/>
  <c r="I216" i="3"/>
  <c r="L208" i="3"/>
  <c r="M208" i="3" s="1"/>
  <c r="G198" i="3"/>
  <c r="J189" i="3"/>
  <c r="L280" i="3"/>
  <c r="J253" i="3"/>
  <c r="H245" i="3"/>
  <c r="L235" i="3"/>
  <c r="M235" i="3" s="1"/>
  <c r="E230" i="3"/>
  <c r="G224" i="3"/>
  <c r="H218" i="3"/>
  <c r="I213" i="3"/>
  <c r="K207" i="3"/>
  <c r="E201" i="3"/>
  <c r="F198" i="3"/>
  <c r="H191" i="3"/>
  <c r="F276" i="3"/>
  <c r="J265" i="3"/>
  <c r="H295" i="3"/>
  <c r="J283" i="3"/>
  <c r="E285" i="3"/>
  <c r="L286" i="3"/>
  <c r="M286" i="3" s="1"/>
  <c r="L283" i="3"/>
  <c r="M283" i="3" s="1"/>
  <c r="G293" i="3"/>
  <c r="I293" i="3"/>
  <c r="E255" i="3"/>
  <c r="G266" i="3"/>
  <c r="E253" i="3"/>
  <c r="L277" i="3"/>
  <c r="L234" i="3"/>
  <c r="M234" i="3" s="1"/>
  <c r="K206" i="3"/>
  <c r="G195" i="3"/>
  <c r="L199" i="3"/>
  <c r="F221" i="3"/>
  <c r="I283" i="3"/>
  <c r="E220" i="3"/>
  <c r="M220" i="3" s="1"/>
  <c r="J202" i="3"/>
  <c r="K282" i="3"/>
  <c r="E244" i="3"/>
  <c r="J228" i="3"/>
  <c r="L218" i="3"/>
  <c r="M218" i="3" s="1"/>
  <c r="F210" i="3"/>
  <c r="I200" i="3"/>
  <c r="L191" i="3"/>
  <c r="L270" i="3"/>
  <c r="K247" i="3"/>
  <c r="G234" i="3"/>
  <c r="J224" i="3"/>
  <c r="L215" i="3"/>
  <c r="M215" i="3" s="1"/>
  <c r="F207" i="3"/>
  <c r="I197" i="3"/>
  <c r="G297" i="3"/>
  <c r="L256" i="3"/>
  <c r="K244" i="3"/>
  <c r="G230" i="3"/>
  <c r="J220" i="3"/>
  <c r="K212" i="3"/>
  <c r="F203" i="3"/>
  <c r="I194" i="3"/>
  <c r="F293" i="3"/>
  <c r="J256" i="3"/>
  <c r="I245" i="3"/>
  <c r="F231" i="3"/>
  <c r="I221" i="3"/>
  <c r="J213" i="3"/>
  <c r="E203" i="3"/>
  <c r="H194" i="3"/>
  <c r="J188" i="3"/>
  <c r="E277" i="3"/>
  <c r="H249" i="3"/>
  <c r="I244" i="3"/>
  <c r="F229" i="3"/>
  <c r="H222" i="3"/>
  <c r="H217" i="3"/>
  <c r="J211" i="3"/>
  <c r="I189" i="3"/>
  <c r="J284" i="3"/>
  <c r="E231" i="3"/>
  <c r="M231" i="3" s="1"/>
  <c r="J209" i="3"/>
  <c r="E281" i="3"/>
  <c r="F297" i="3"/>
  <c r="G271" i="3"/>
  <c r="E270" i="3"/>
  <c r="J264" i="3"/>
  <c r="K256" i="3"/>
  <c r="L262" i="3"/>
  <c r="I294" i="3"/>
  <c r="J282" i="3"/>
  <c r="L285" i="3"/>
  <c r="M285" i="3" s="1"/>
  <c r="J281" i="3"/>
  <c r="E280" i="3"/>
  <c r="I288" i="3"/>
  <c r="I256" i="3"/>
  <c r="G226" i="3"/>
  <c r="L203" i="3"/>
  <c r="G194" i="3"/>
  <c r="J266" i="3"/>
  <c r="I285" i="3"/>
  <c r="K263" i="3"/>
  <c r="G269" i="3"/>
  <c r="H271" i="3"/>
  <c r="K254" i="3"/>
  <c r="H247" i="3"/>
  <c r="H219" i="3"/>
  <c r="E202" i="3"/>
  <c r="G193" i="3"/>
  <c r="H298" i="3"/>
  <c r="E271" i="3"/>
  <c r="F280" i="3"/>
  <c r="L288" i="3"/>
  <c r="L257" i="3"/>
  <c r="G276" i="3"/>
  <c r="E256" i="3"/>
  <c r="K255" i="3"/>
  <c r="K262" i="3"/>
  <c r="G264" i="3"/>
  <c r="I271" i="3"/>
  <c r="J263" i="3"/>
  <c r="L282" i="3"/>
  <c r="M282" i="3" s="1"/>
  <c r="H292" i="3"/>
  <c r="K289" i="3"/>
  <c r="F299" i="3"/>
  <c r="L251" i="3"/>
  <c r="M251" i="3" s="1"/>
  <c r="J262" i="3"/>
  <c r="J257" i="3"/>
  <c r="K284" i="3"/>
  <c r="I298" i="3"/>
  <c r="G267" i="3"/>
  <c r="I267" i="3"/>
  <c r="I265" i="3"/>
  <c r="J240" i="3"/>
  <c r="I214" i="3"/>
  <c r="E199" i="3"/>
  <c r="I188" i="3"/>
  <c r="K286" i="3"/>
  <c r="H297" i="3"/>
  <c r="I284" i="3"/>
  <c r="G294" i="3"/>
  <c r="K297" i="3"/>
  <c r="I53" i="14" s="1"/>
  <c r="E262" i="3"/>
  <c r="M706" i="3"/>
  <c r="M741" i="3"/>
  <c r="M713" i="3"/>
  <c r="M688" i="3"/>
  <c r="P70" i="15"/>
  <c r="F70" i="15" s="1"/>
  <c r="M266" i="3"/>
  <c r="M216" i="3"/>
  <c r="M263" i="3"/>
  <c r="M294" i="3"/>
  <c r="E53" i="14"/>
  <c r="M207" i="3"/>
  <c r="G19" i="15"/>
  <c r="N19" i="15" s="1"/>
  <c r="F26" i="14"/>
  <c r="I25" i="14"/>
  <c r="I22" i="14" s="1"/>
  <c r="N93" i="15"/>
  <c r="G95" i="15"/>
  <c r="G123" i="15"/>
  <c r="N123" i="15" s="1"/>
  <c r="N109" i="15"/>
  <c r="N110" i="15" s="1"/>
  <c r="N26" i="15"/>
  <c r="G104" i="15"/>
  <c r="G106" i="15" s="1"/>
  <c r="Q106" i="15"/>
  <c r="Q120" i="15" s="1"/>
  <c r="I289" i="3"/>
  <c r="F257" i="3"/>
  <c r="Q28" i="15"/>
  <c r="G56" i="14"/>
  <c r="O40" i="16"/>
  <c r="B356" i="3"/>
  <c r="C2" i="17"/>
  <c r="B452" i="3"/>
  <c r="J28" i="11"/>
  <c r="B621" i="3"/>
  <c r="K278" i="3" s="1"/>
  <c r="F25" i="15"/>
  <c r="B351" i="3"/>
  <c r="B179" i="3"/>
  <c r="C2" i="16"/>
  <c r="B2" i="16" s="1"/>
  <c r="B756" i="3"/>
  <c r="H268" i="3"/>
  <c r="J260" i="3"/>
  <c r="F236" i="3"/>
  <c r="G287" i="3"/>
  <c r="G87" i="15" l="1"/>
  <c r="Q89" i="15"/>
  <c r="I268" i="3"/>
  <c r="F243" i="3"/>
  <c r="I196" i="3"/>
  <c r="G260" i="3"/>
  <c r="M289" i="3"/>
  <c r="J28" i="15"/>
  <c r="M149" i="3"/>
  <c r="Q44" i="15"/>
  <c r="G44" i="15" s="1"/>
  <c r="N44" i="15" s="1"/>
  <c r="K299" i="3"/>
  <c r="I54" i="14" s="1"/>
  <c r="G255" i="3"/>
  <c r="O54" i="16"/>
  <c r="D39" i="16"/>
  <c r="M471" i="3"/>
  <c r="E37" i="14"/>
  <c r="M140" i="3"/>
  <c r="D16" i="16"/>
  <c r="I279" i="3"/>
  <c r="L287" i="3"/>
  <c r="E28" i="16" s="1"/>
  <c r="O28" i="16" s="1"/>
  <c r="L260" i="3"/>
  <c r="J300" i="3"/>
  <c r="H55" i="14" s="1"/>
  <c r="I296" i="3"/>
  <c r="G52" i="14" s="1"/>
  <c r="J259" i="3"/>
  <c r="H47" i="14" s="1"/>
  <c r="F279" i="3"/>
  <c r="I190" i="3"/>
  <c r="G41" i="14" s="1"/>
  <c r="I239" i="3"/>
  <c r="D50" i="16"/>
  <c r="P123" i="15"/>
  <c r="F123" i="15" s="1"/>
  <c r="F91" i="15"/>
  <c r="F95" i="15" s="1"/>
  <c r="M474" i="3"/>
  <c r="E80" i="14"/>
  <c r="E77" i="14" s="1"/>
  <c r="N117" i="15"/>
  <c r="N118" i="15" s="1"/>
  <c r="M415" i="3"/>
  <c r="E386" i="3"/>
  <c r="M386" i="3" s="1"/>
  <c r="M481" i="3"/>
  <c r="R148" i="11"/>
  <c r="J120" i="15"/>
  <c r="M547" i="3"/>
  <c r="E76" i="14"/>
  <c r="M489" i="3"/>
  <c r="E484" i="3"/>
  <c r="L364" i="3"/>
  <c r="E74" i="3"/>
  <c r="N27" i="15"/>
  <c r="N28" i="15" s="1"/>
  <c r="E90" i="14"/>
  <c r="M570" i="3"/>
  <c r="F76" i="14"/>
  <c r="M534" i="3"/>
  <c r="F59" i="14"/>
  <c r="F112" i="15"/>
  <c r="F114" i="15" s="1"/>
  <c r="M544" i="3"/>
  <c r="Q43" i="15"/>
  <c r="G43" i="15" s="1"/>
  <c r="L391" i="3"/>
  <c r="E412" i="3"/>
  <c r="M412" i="3" s="1"/>
  <c r="M117" i="3"/>
  <c r="L74" i="3"/>
  <c r="E11" i="16" s="1"/>
  <c r="O11" i="16" s="1"/>
  <c r="L432" i="3"/>
  <c r="Q80" i="15" s="1"/>
  <c r="G80" i="15" s="1"/>
  <c r="N80" i="15" s="1"/>
  <c r="M56" i="3"/>
  <c r="M151" i="3"/>
  <c r="P92" i="15"/>
  <c r="F92" i="15" s="1"/>
  <c r="E44" i="16"/>
  <c r="O44" i="16" s="1"/>
  <c r="M410" i="3"/>
  <c r="M79" i="3"/>
  <c r="E137" i="3"/>
  <c r="K422" i="3"/>
  <c r="M503" i="3"/>
  <c r="M400" i="3"/>
  <c r="E402" i="3"/>
  <c r="E59" i="16"/>
  <c r="O59" i="16" s="1"/>
  <c r="L110" i="15"/>
  <c r="I167" i="3"/>
  <c r="M35" i="3"/>
  <c r="M114" i="3"/>
  <c r="M157" i="3"/>
  <c r="M373" i="3"/>
  <c r="M572" i="3"/>
  <c r="M574" i="3"/>
  <c r="D24" i="17"/>
  <c r="P124" i="15"/>
  <c r="M408" i="3"/>
  <c r="P131" i="15"/>
  <c r="F131" i="15" s="1"/>
  <c r="M158" i="3"/>
  <c r="N112" i="15"/>
  <c r="N114" i="15" s="1"/>
  <c r="M564" i="3"/>
  <c r="E364" i="3"/>
  <c r="M394" i="3"/>
  <c r="M515" i="3"/>
  <c r="F88" i="14"/>
  <c r="D42" i="16"/>
  <c r="D40" i="16" s="1"/>
  <c r="L148" i="11"/>
  <c r="Q95" i="15"/>
  <c r="M402" i="3"/>
  <c r="P26" i="15"/>
  <c r="F26" i="15" s="1"/>
  <c r="F28" i="15" s="1"/>
  <c r="L23" i="15"/>
  <c r="E123" i="3"/>
  <c r="M133" i="3"/>
  <c r="L506" i="3"/>
  <c r="M506" i="3" s="1"/>
  <c r="M568" i="3"/>
  <c r="I86" i="14"/>
  <c r="I132" i="15"/>
  <c r="L118" i="15"/>
  <c r="M476" i="3"/>
  <c r="I28" i="15"/>
  <c r="F167" i="3"/>
  <c r="H167" i="3"/>
  <c r="L58" i="3"/>
  <c r="M82" i="3"/>
  <c r="L94" i="3"/>
  <c r="M94" i="3" s="1"/>
  <c r="M99" i="3"/>
  <c r="E106" i="3"/>
  <c r="M132" i="3"/>
  <c r="L137" i="3"/>
  <c r="Q42" i="15"/>
  <c r="F422" i="3"/>
  <c r="M381" i="3"/>
  <c r="E391" i="3"/>
  <c r="F600" i="3"/>
  <c r="F449" i="3" s="1"/>
  <c r="P87" i="15"/>
  <c r="L481" i="3"/>
  <c r="M490" i="3"/>
  <c r="M492" i="3"/>
  <c r="M494" i="3"/>
  <c r="M541" i="3"/>
  <c r="M552" i="3"/>
  <c r="S33" i="11"/>
  <c r="S148" i="11" s="1"/>
  <c r="S39" i="11"/>
  <c r="I56" i="14"/>
  <c r="L33" i="3"/>
  <c r="M33" i="3" s="1"/>
  <c r="P98" i="15"/>
  <c r="F98" i="15" s="1"/>
  <c r="D47" i="16"/>
  <c r="D43" i="16" s="1"/>
  <c r="L28" i="15"/>
  <c r="M562" i="3"/>
  <c r="M389" i="3"/>
  <c r="L127" i="15"/>
  <c r="M30" i="3"/>
  <c r="M38" i="3"/>
  <c r="E39" i="3"/>
  <c r="P13" i="15" s="1"/>
  <c r="M49" i="3"/>
  <c r="M51" i="3"/>
  <c r="M70" i="3"/>
  <c r="M98" i="3"/>
  <c r="M147" i="3"/>
  <c r="L399" i="3"/>
  <c r="M399" i="3" s="1"/>
  <c r="M516" i="3"/>
  <c r="M518" i="3"/>
  <c r="M520" i="3"/>
  <c r="F89" i="14"/>
  <c r="M148" i="11"/>
  <c r="S118" i="11"/>
  <c r="T83" i="11"/>
  <c r="T123" i="11"/>
  <c r="L720" i="3"/>
  <c r="M720" i="3" s="1"/>
  <c r="J890" i="3"/>
  <c r="M780" i="3"/>
  <c r="M793" i="3"/>
  <c r="M797" i="3"/>
  <c r="M814" i="3"/>
  <c r="M816" i="3"/>
  <c r="M820" i="3"/>
  <c r="M822" i="3"/>
  <c r="M825" i="3"/>
  <c r="M832" i="3"/>
  <c r="E846" i="3"/>
  <c r="L846" i="3"/>
  <c r="M856" i="3"/>
  <c r="M870" i="3"/>
  <c r="M874" i="3"/>
  <c r="M877" i="3"/>
  <c r="L881" i="3"/>
  <c r="M881" i="3" s="1"/>
  <c r="E618" i="3"/>
  <c r="M634" i="3"/>
  <c r="M636" i="3"/>
  <c r="M648" i="3"/>
  <c r="M657" i="3"/>
  <c r="M659" i="3"/>
  <c r="M681" i="3"/>
  <c r="M686" i="3"/>
  <c r="M701" i="3"/>
  <c r="M707" i="3"/>
  <c r="M709" i="3"/>
  <c r="M722" i="3"/>
  <c r="M739" i="3"/>
  <c r="L775" i="3"/>
  <c r="M775" i="3" s="1"/>
  <c r="L781" i="3"/>
  <c r="M781" i="3" s="1"/>
  <c r="L853" i="3"/>
  <c r="E539" i="3"/>
  <c r="F94" i="14"/>
  <c r="E35" i="17"/>
  <c r="E5" i="17" s="1"/>
  <c r="M658" i="3"/>
  <c r="M660" i="3"/>
  <c r="M696" i="3"/>
  <c r="M717" i="3"/>
  <c r="M719" i="3"/>
  <c r="L724" i="3"/>
  <c r="M729" i="3"/>
  <c r="M783" i="3"/>
  <c r="M798" i="3"/>
  <c r="M800" i="3"/>
  <c r="M811" i="3"/>
  <c r="L812" i="3"/>
  <c r="M819" i="3"/>
  <c r="M823" i="3"/>
  <c r="L824" i="3"/>
  <c r="M824" i="3" s="1"/>
  <c r="L837" i="3"/>
  <c r="M848" i="3"/>
  <c r="M852" i="3"/>
  <c r="E853" i="3"/>
  <c r="M853" i="3" s="1"/>
  <c r="M863" i="3"/>
  <c r="L864" i="3"/>
  <c r="M555" i="3"/>
  <c r="M571" i="3"/>
  <c r="M586" i="3"/>
  <c r="M595" i="3"/>
  <c r="F83" i="14"/>
  <c r="F92" i="14"/>
  <c r="F35" i="17"/>
  <c r="F5" i="17" s="1"/>
  <c r="G890" i="3"/>
  <c r="K890" i="3"/>
  <c r="F890" i="3"/>
  <c r="F304" i="3" s="1"/>
  <c r="F80" i="15"/>
  <c r="J190" i="3"/>
  <c r="H41" i="14" s="1"/>
  <c r="F252" i="3"/>
  <c r="I261" i="3"/>
  <c r="G290" i="3"/>
  <c r="J279" i="3"/>
  <c r="H243" i="3"/>
  <c r="F278" i="3"/>
  <c r="K258" i="3"/>
  <c r="J278" i="3"/>
  <c r="K196" i="3"/>
  <c r="G258" i="3"/>
  <c r="K287" i="3"/>
  <c r="G300" i="3"/>
  <c r="I273" i="3"/>
  <c r="F296" i="3"/>
  <c r="K190" i="3"/>
  <c r="I41" i="14" s="1"/>
  <c r="G237" i="3"/>
  <c r="F239" i="3"/>
  <c r="M262" i="3"/>
  <c r="M206" i="3"/>
  <c r="M240" i="3"/>
  <c r="M271" i="3"/>
  <c r="F220" i="3"/>
  <c r="F194" i="3"/>
  <c r="E257" i="3"/>
  <c r="E284" i="3"/>
  <c r="G295" i="3"/>
  <c r="J206" i="3"/>
  <c r="G222" i="3"/>
  <c r="G246" i="3"/>
  <c r="J294" i="3"/>
  <c r="J267" i="3"/>
  <c r="I264" i="3"/>
  <c r="E264" i="3"/>
  <c r="G288" i="3"/>
  <c r="L298" i="3"/>
  <c r="E288" i="3"/>
  <c r="H277" i="3"/>
  <c r="L246" i="3"/>
  <c r="E191" i="3"/>
  <c r="M191" i="3" s="1"/>
  <c r="G210" i="3"/>
  <c r="K228" i="3"/>
  <c r="G250" i="3"/>
  <c r="E195" i="3"/>
  <c r="M195" i="3" s="1"/>
  <c r="G214" i="3"/>
  <c r="K232" i="3"/>
  <c r="H264" i="3"/>
  <c r="J207" i="3"/>
  <c r="F224" i="3"/>
  <c r="G247" i="3"/>
  <c r="F251" i="3"/>
  <c r="E250" i="3"/>
  <c r="J277" i="3"/>
  <c r="G263" i="3"/>
  <c r="G254" i="3"/>
  <c r="M364" i="3"/>
  <c r="G110" i="15"/>
  <c r="E167" i="3"/>
  <c r="M500" i="3"/>
  <c r="F30" i="14"/>
  <c r="F25" i="14" s="1"/>
  <c r="P132" i="15"/>
  <c r="E18" i="16"/>
  <c r="O18" i="16" s="1"/>
  <c r="F116" i="15"/>
  <c r="F118" i="15" s="1"/>
  <c r="P118" i="15"/>
  <c r="Q97" i="15"/>
  <c r="J101" i="15"/>
  <c r="K274" i="3"/>
  <c r="I259" i="3"/>
  <c r="G47" i="14" s="1"/>
  <c r="J287" i="3"/>
  <c r="J236" i="3"/>
  <c r="F274" i="3"/>
  <c r="J227" i="3"/>
  <c r="F227" i="3"/>
  <c r="G239" i="3"/>
  <c r="J196" i="3"/>
  <c r="E238" i="3"/>
  <c r="H275" i="3"/>
  <c r="I223" i="3"/>
  <c r="K268" i="3"/>
  <c r="G236" i="3"/>
  <c r="H300" i="3"/>
  <c r="H274" i="3"/>
  <c r="F204" i="3"/>
  <c r="M257" i="3"/>
  <c r="M280" i="3"/>
  <c r="M242" i="3"/>
  <c r="M189" i="3"/>
  <c r="M249" i="3"/>
  <c r="P104" i="15"/>
  <c r="E87" i="14"/>
  <c r="E86" i="14" s="1"/>
  <c r="Q14" i="15"/>
  <c r="G14" i="15" s="1"/>
  <c r="N14" i="15" s="1"/>
  <c r="E12" i="16"/>
  <c r="O12" i="16" s="1"/>
  <c r="M211" i="3"/>
  <c r="M214" i="3"/>
  <c r="M217" i="3"/>
  <c r="M213" i="3"/>
  <c r="P110" i="15"/>
  <c r="M47" i="3"/>
  <c r="M58" i="3"/>
  <c r="F36" i="14"/>
  <c r="M288" i="3"/>
  <c r="H290" i="3"/>
  <c r="E258" i="3"/>
  <c r="F258" i="3"/>
  <c r="F205" i="3"/>
  <c r="E273" i="3"/>
  <c r="F300" i="3"/>
  <c r="L290" i="3"/>
  <c r="Q58" i="15" s="1"/>
  <c r="G58" i="15" s="1"/>
  <c r="N58" i="15" s="1"/>
  <c r="K291" i="3"/>
  <c r="I50" i="14" s="1"/>
  <c r="I243" i="3"/>
  <c r="E187" i="3"/>
  <c r="E40" i="14" s="1"/>
  <c r="N104" i="15"/>
  <c r="N106" i="15" s="1"/>
  <c r="H287" i="3"/>
  <c r="F190" i="3"/>
  <c r="H291" i="3"/>
  <c r="E204" i="3"/>
  <c r="E287" i="3"/>
  <c r="G196" i="3"/>
  <c r="J238" i="3"/>
  <c r="M293" i="3"/>
  <c r="E68" i="14"/>
  <c r="M527" i="3"/>
  <c r="O41" i="16"/>
  <c r="E17" i="16"/>
  <c r="O17" i="16" s="1"/>
  <c r="E36" i="14"/>
  <c r="N43" i="15"/>
  <c r="N88" i="15"/>
  <c r="N38" i="15"/>
  <c r="L28" i="3"/>
  <c r="N94" i="15"/>
  <c r="I89" i="15"/>
  <c r="I118" i="15"/>
  <c r="P28" i="15"/>
  <c r="M143" i="3"/>
  <c r="H422" i="3"/>
  <c r="K600" i="3"/>
  <c r="K449" i="3" s="1"/>
  <c r="G87" i="14"/>
  <c r="M511" i="3"/>
  <c r="G23" i="14"/>
  <c r="M661" i="3"/>
  <c r="M685" i="3"/>
  <c r="E684" i="3"/>
  <c r="M684" i="3" s="1"/>
  <c r="L697" i="3"/>
  <c r="M697" i="3" s="1"/>
  <c r="M723" i="3"/>
  <c r="M786" i="3"/>
  <c r="M801" i="3"/>
  <c r="I77" i="15"/>
  <c r="I23" i="15"/>
  <c r="I48" i="15" s="1"/>
  <c r="N92" i="15"/>
  <c r="N95" i="15" s="1"/>
  <c r="I95" i="15"/>
  <c r="I106" i="15"/>
  <c r="L39" i="3"/>
  <c r="M39" i="3" s="1"/>
  <c r="N17" i="15"/>
  <c r="M91" i="3"/>
  <c r="I422" i="3"/>
  <c r="H600" i="3"/>
  <c r="H449" i="3" s="1"/>
  <c r="M496" i="3"/>
  <c r="E47" i="16"/>
  <c r="O47" i="16" s="1"/>
  <c r="M817" i="3"/>
  <c r="E812" i="3"/>
  <c r="M812" i="3" s="1"/>
  <c r="M865" i="3"/>
  <c r="E864" i="3"/>
  <c r="M864" i="3" s="1"/>
  <c r="N37" i="15"/>
  <c r="M391" i="3"/>
  <c r="F62" i="14"/>
  <c r="F56" i="14" s="1"/>
  <c r="F80" i="14"/>
  <c r="F77" i="14" s="1"/>
  <c r="I68" i="14"/>
  <c r="F763" i="3"/>
  <c r="Q2" i="15"/>
  <c r="F623" i="3"/>
  <c r="H750" i="3"/>
  <c r="M705" i="3"/>
  <c r="E724" i="3"/>
  <c r="M724" i="3" s="1"/>
  <c r="I890" i="3"/>
  <c r="M804" i="3"/>
  <c r="M831" i="3"/>
  <c r="M875" i="3"/>
  <c r="E876" i="3"/>
  <c r="M876" i="3" s="1"/>
  <c r="J48" i="15"/>
  <c r="N21" i="15"/>
  <c r="I77" i="14"/>
  <c r="M737" i="3"/>
  <c r="E736" i="3"/>
  <c r="M736" i="3" s="1"/>
  <c r="E818" i="3"/>
  <c r="M818" i="3" s="1"/>
  <c r="L828" i="3"/>
  <c r="M828" i="3" s="1"/>
  <c r="F73" i="14"/>
  <c r="M643" i="3"/>
  <c r="E758" i="3"/>
  <c r="E837" i="3"/>
  <c r="M837" i="3" s="1"/>
  <c r="I600" i="3"/>
  <c r="I449" i="3" s="1"/>
  <c r="F28" i="14"/>
  <c r="F96" i="14"/>
  <c r="L632" i="3"/>
  <c r="J600" i="3"/>
  <c r="J449" i="3" s="1"/>
  <c r="H77" i="14"/>
  <c r="H66" i="14" s="1"/>
  <c r="L635" i="3"/>
  <c r="M635" i="3" s="1"/>
  <c r="L668" i="3"/>
  <c r="M668" i="3" s="1"/>
  <c r="J750" i="3"/>
  <c r="J304" i="3" s="1"/>
  <c r="J448" i="3" s="1"/>
  <c r="M277" i="3"/>
  <c r="M200" i="3"/>
  <c r="L650" i="3"/>
  <c r="M650" i="3" s="1"/>
  <c r="L201" i="3"/>
  <c r="M201" i="3" s="1"/>
  <c r="M241" i="3"/>
  <c r="M194" i="3"/>
  <c r="F54" i="14"/>
  <c r="K750" i="3"/>
  <c r="N62" i="15"/>
  <c r="L641" i="3"/>
  <c r="M641" i="3" s="1"/>
  <c r="M298" i="3"/>
  <c r="M281" i="3"/>
  <c r="I750" i="3"/>
  <c r="I304" i="3" s="1"/>
  <c r="I448" i="3" s="1"/>
  <c r="M210" i="3"/>
  <c r="M228" i="3"/>
  <c r="M225" i="3"/>
  <c r="Q60" i="15"/>
  <c r="G60" i="15" s="1"/>
  <c r="N60" i="15" s="1"/>
  <c r="M632" i="3"/>
  <c r="M246" i="3"/>
  <c r="J63" i="15"/>
  <c r="J67" i="15"/>
  <c r="L56" i="15"/>
  <c r="L67" i="15"/>
  <c r="L75" i="15"/>
  <c r="J75" i="15"/>
  <c r="M193" i="3"/>
  <c r="L71" i="15"/>
  <c r="Q52" i="15"/>
  <c r="G52" i="15" s="1"/>
  <c r="N52" i="15" s="1"/>
  <c r="M199" i="3"/>
  <c r="M256" i="3"/>
  <c r="M244" i="3"/>
  <c r="M253" i="3"/>
  <c r="M269" i="3"/>
  <c r="M270" i="3"/>
  <c r="M203" i="3"/>
  <c r="M250" i="3"/>
  <c r="H8" i="17"/>
  <c r="Q127" i="15"/>
  <c r="G125" i="15"/>
  <c r="N125" i="15" s="1"/>
  <c r="L589" i="3"/>
  <c r="M589" i="3" s="1"/>
  <c r="F93" i="14"/>
  <c r="Q131" i="15"/>
  <c r="G131" i="15" s="1"/>
  <c r="N131" i="15" s="1"/>
  <c r="H68" i="14"/>
  <c r="F75" i="14"/>
  <c r="F74" i="14"/>
  <c r="N127" i="15"/>
  <c r="G127" i="15"/>
  <c r="G8" i="17"/>
  <c r="G35" i="17" s="1"/>
  <c r="G5" i="17" s="1"/>
  <c r="F91" i="14"/>
  <c r="L132" i="15"/>
  <c r="E65" i="16"/>
  <c r="O65" i="16" s="1"/>
  <c r="Q129" i="15"/>
  <c r="L569" i="3"/>
  <c r="F90" i="14"/>
  <c r="L63" i="15"/>
  <c r="I127" i="15"/>
  <c r="E268" i="3"/>
  <c r="D25" i="16" s="1"/>
  <c r="E29" i="16"/>
  <c r="O29" i="16" s="1"/>
  <c r="F41" i="14"/>
  <c r="J127" i="15"/>
  <c r="F132" i="15"/>
  <c r="B457" i="3"/>
  <c r="B441" i="3"/>
  <c r="B13" i="14"/>
  <c r="J132" i="15"/>
  <c r="M287" i="3"/>
  <c r="I83" i="15"/>
  <c r="J258" i="3"/>
  <c r="H190" i="3"/>
  <c r="J56" i="15"/>
  <c r="G223" i="3"/>
  <c r="I238" i="3"/>
  <c r="G233" i="3"/>
  <c r="K259" i="3"/>
  <c r="I47" i="14" s="1"/>
  <c r="F47" i="14" s="1"/>
  <c r="J243" i="3"/>
  <c r="I275" i="3"/>
  <c r="G51" i="14" s="1"/>
  <c r="J223" i="3"/>
  <c r="L227" i="3"/>
  <c r="H279" i="3"/>
  <c r="L236" i="3"/>
  <c r="L259" i="3"/>
  <c r="G187" i="3"/>
  <c r="J252" i="3"/>
  <c r="H63" i="14" s="1"/>
  <c r="K243" i="3"/>
  <c r="L258" i="3"/>
  <c r="G291" i="3"/>
  <c r="H258" i="3"/>
  <c r="H196" i="3"/>
  <c r="I290" i="3"/>
  <c r="H296" i="3"/>
  <c r="I258" i="3"/>
  <c r="G238" i="3"/>
  <c r="G252" i="3"/>
  <c r="E300" i="3"/>
  <c r="F273" i="3"/>
  <c r="I291" i="3"/>
  <c r="G50" i="14" s="1"/>
  <c r="L252" i="3"/>
  <c r="G272" i="3"/>
  <c r="J272" i="3"/>
  <c r="L275" i="3"/>
  <c r="J237" i="3"/>
  <c r="K205" i="3"/>
  <c r="H187" i="3"/>
  <c r="G261" i="3"/>
  <c r="E260" i="3"/>
  <c r="M260" i="3" s="1"/>
  <c r="H273" i="3"/>
  <c r="J205" i="3"/>
  <c r="L204" i="3"/>
  <c r="M204" i="3" s="1"/>
  <c r="H237" i="3"/>
  <c r="J261" i="3"/>
  <c r="E237" i="3"/>
  <c r="L273" i="3"/>
  <c r="M273" i="3" s="1"/>
  <c r="E291" i="3"/>
  <c r="L268" i="3"/>
  <c r="F196" i="3"/>
  <c r="F291" i="3"/>
  <c r="I237" i="3"/>
  <c r="G296" i="3"/>
  <c r="J275" i="3"/>
  <c r="H51" i="14" s="1"/>
  <c r="K272" i="3"/>
  <c r="I260" i="3"/>
  <c r="E252" i="3"/>
  <c r="E196" i="3"/>
  <c r="G205" i="3"/>
  <c r="K261" i="3"/>
  <c r="E259" i="3"/>
  <c r="H233" i="3"/>
  <c r="L279" i="3"/>
  <c r="E27" i="16" s="1"/>
  <c r="O27" i="16" s="1"/>
  <c r="J187" i="3"/>
  <c r="H40" i="14" s="1"/>
  <c r="F268" i="3"/>
  <c r="F287" i="3"/>
  <c r="L291" i="3"/>
  <c r="K296" i="3"/>
  <c r="I52" i="14" s="1"/>
  <c r="G259" i="3"/>
  <c r="K300" i="3"/>
  <c r="I55" i="14" s="1"/>
  <c r="F290" i="3"/>
  <c r="F259" i="3"/>
  <c r="F238" i="3"/>
  <c r="K273" i="3"/>
  <c r="G190" i="3"/>
  <c r="L187" i="3"/>
  <c r="H238" i="3"/>
  <c r="L278" i="3"/>
  <c r="G279" i="3"/>
  <c r="L261" i="3"/>
  <c r="E24" i="16" s="1"/>
  <c r="O24" i="16" s="1"/>
  <c r="F261" i="3"/>
  <c r="F272" i="3"/>
  <c r="F275" i="3"/>
  <c r="J274" i="3"/>
  <c r="I187" i="3"/>
  <c r="G40" i="14" s="1"/>
  <c r="F187" i="3"/>
  <c r="J204" i="3"/>
  <c r="H42" i="14" s="1"/>
  <c r="G274" i="3"/>
  <c r="I278" i="3"/>
  <c r="G278" i="3"/>
  <c r="L237" i="3"/>
  <c r="E275" i="3"/>
  <c r="L272" i="3"/>
  <c r="E223" i="3"/>
  <c r="K187" i="3"/>
  <c r="I40" i="14" s="1"/>
  <c r="G243" i="3"/>
  <c r="H239" i="3"/>
  <c r="K252" i="3"/>
  <c r="I63" i="14" s="1"/>
  <c r="G204" i="3"/>
  <c r="H259" i="3"/>
  <c r="L223" i="3"/>
  <c r="Q53" i="15" s="1"/>
  <c r="G53" i="15" s="1"/>
  <c r="N53" i="15" s="1"/>
  <c r="H205" i="3"/>
  <c r="H204" i="3"/>
  <c r="J291" i="3"/>
  <c r="H50" i="14" s="1"/>
  <c r="E227" i="3"/>
  <c r="E261" i="3"/>
  <c r="K275" i="3"/>
  <c r="I51" i="14" s="1"/>
  <c r="E205" i="3"/>
  <c r="E243" i="3"/>
  <c r="H223" i="3"/>
  <c r="K236" i="3"/>
  <c r="E233" i="3"/>
  <c r="E236" i="3"/>
  <c r="J233" i="3"/>
  <c r="I252" i="3"/>
  <c r="G63" i="14" s="1"/>
  <c r="G275" i="3"/>
  <c r="F237" i="3"/>
  <c r="I272" i="3"/>
  <c r="G48" i="14" s="1"/>
  <c r="F260" i="3"/>
  <c r="L238" i="3"/>
  <c r="M238" i="3" s="1"/>
  <c r="J290" i="3"/>
  <c r="H49" i="14" s="1"/>
  <c r="K237" i="3"/>
  <c r="L243" i="3"/>
  <c r="Q66" i="15" s="1"/>
  <c r="G66" i="15" s="1"/>
  <c r="N66" i="15" s="1"/>
  <c r="L296" i="3"/>
  <c r="Q61" i="15" s="1"/>
  <c r="G61" i="15" s="1"/>
  <c r="N61" i="15" s="1"/>
  <c r="H260" i="3"/>
  <c r="E296" i="3"/>
  <c r="H272" i="3"/>
  <c r="K239" i="3"/>
  <c r="G268" i="3"/>
  <c r="J273" i="3"/>
  <c r="I233" i="3"/>
  <c r="H261" i="3"/>
  <c r="H236" i="3"/>
  <c r="K290" i="3"/>
  <c r="E274" i="3"/>
  <c r="I274" i="3"/>
  <c r="E272" i="3"/>
  <c r="J268" i="3"/>
  <c r="E278" i="3"/>
  <c r="G273" i="3"/>
  <c r="K238" i="3"/>
  <c r="L233" i="3"/>
  <c r="K227" i="3"/>
  <c r="K260" i="3"/>
  <c r="J296" i="3"/>
  <c r="H52" i="14" s="1"/>
  <c r="L300" i="3"/>
  <c r="F233" i="3"/>
  <c r="I287" i="3"/>
  <c r="K223" i="3"/>
  <c r="K279" i="3"/>
  <c r="I49" i="14" s="1"/>
  <c r="H227" i="3"/>
  <c r="I205" i="3"/>
  <c r="G43" i="14" s="1"/>
  <c r="G227" i="3"/>
  <c r="I300" i="3"/>
  <c r="G55" i="14" s="1"/>
  <c r="I227" i="3"/>
  <c r="H252" i="3"/>
  <c r="J239" i="3"/>
  <c r="I236" i="3"/>
  <c r="G45" i="14" s="1"/>
  <c r="K233" i="3"/>
  <c r="L274" i="3"/>
  <c r="L239" i="3"/>
  <c r="I204" i="3"/>
  <c r="G42" i="14" s="1"/>
  <c r="L190" i="3"/>
  <c r="E290" i="3"/>
  <c r="H278" i="3"/>
  <c r="K204" i="3"/>
  <c r="I42" i="14" s="1"/>
  <c r="F223" i="3"/>
  <c r="E190" i="3"/>
  <c r="L101" i="15"/>
  <c r="L120" i="15"/>
  <c r="I120" i="15"/>
  <c r="F68" i="14"/>
  <c r="K304" i="3"/>
  <c r="K448" i="3" s="1"/>
  <c r="I286" i="3"/>
  <c r="J249" i="3"/>
  <c r="I270" i="3"/>
  <c r="I269" i="3"/>
  <c r="J295" i="3"/>
  <c r="H304" i="3"/>
  <c r="H448" i="3" s="1"/>
  <c r="F298" i="3"/>
  <c r="H299" i="3"/>
  <c r="H244" i="3"/>
  <c r="G220" i="3"/>
  <c r="L202" i="3"/>
  <c r="M202" i="3" s="1"/>
  <c r="E276" i="3"/>
  <c r="H242" i="3"/>
  <c r="F219" i="3"/>
  <c r="K201" i="3"/>
  <c r="F264" i="3"/>
  <c r="I234" i="3"/>
  <c r="F215" i="3"/>
  <c r="K197" i="3"/>
  <c r="J270" i="3"/>
  <c r="L276" i="3"/>
  <c r="G265" i="3"/>
  <c r="I266" i="3"/>
  <c r="K269" i="3"/>
  <c r="H282" i="3"/>
  <c r="H284" i="3"/>
  <c r="K235" i="3"/>
  <c r="G216" i="3"/>
  <c r="E198" i="3"/>
  <c r="M198" i="3" s="1"/>
  <c r="J234" i="3"/>
  <c r="G215" i="3"/>
  <c r="L197" i="3"/>
  <c r="M197" i="3" s="1"/>
  <c r="J251" i="3"/>
  <c r="K229" i="3"/>
  <c r="G211" i="3"/>
  <c r="E192" i="3"/>
  <c r="M192" i="3" s="1"/>
  <c r="E265" i="3"/>
  <c r="M265" i="3" s="1"/>
  <c r="H255" i="3"/>
  <c r="I280" i="3"/>
  <c r="G304" i="3"/>
  <c r="G448" i="3" s="1"/>
  <c r="G256" i="3"/>
  <c r="J276" i="3"/>
  <c r="L297" i="3"/>
  <c r="M297" i="3" s="1"/>
  <c r="L295" i="3"/>
  <c r="H253" i="3"/>
  <c r="L264" i="3"/>
  <c r="M264" i="3" s="1"/>
  <c r="I276" i="3"/>
  <c r="L255" i="3"/>
  <c r="M255" i="3" s="1"/>
  <c r="L230" i="3"/>
  <c r="M230" i="3" s="1"/>
  <c r="H212" i="3"/>
  <c r="F193" i="3"/>
  <c r="K251" i="3"/>
  <c r="L229" i="3"/>
  <c r="M229" i="3" s="1"/>
  <c r="H211" i="3"/>
  <c r="F192" i="3"/>
  <c r="E247" i="3"/>
  <c r="M247" i="3" s="1"/>
  <c r="L224" i="3"/>
  <c r="H207" i="3"/>
  <c r="J293" i="3"/>
  <c r="K280" i="3"/>
  <c r="L267" i="3"/>
  <c r="M267" i="3" s="1"/>
  <c r="E292" i="3"/>
  <c r="M292" i="3" s="1"/>
  <c r="I297" i="3"/>
  <c r="G53" i="14" s="1"/>
  <c r="F53" i="14" s="1"/>
  <c r="K265" i="3"/>
  <c r="G280" i="3"/>
  <c r="G248" i="3"/>
  <c r="F225" i="3"/>
  <c r="J208" i="3"/>
  <c r="H188" i="3"/>
  <c r="F247" i="3"/>
  <c r="E224" i="3"/>
  <c r="I207" i="3"/>
  <c r="E299" i="3"/>
  <c r="G242" i="3"/>
  <c r="E219" i="3"/>
  <c r="J201" i="3"/>
  <c r="F271" i="3"/>
  <c r="L284" i="3"/>
  <c r="M284" i="3" s="1"/>
  <c r="F108" i="15"/>
  <c r="F110" i="15" s="1"/>
  <c r="O68" i="16"/>
  <c r="O45" i="16"/>
  <c r="G114" i="15"/>
  <c r="G120" i="15" s="1"/>
  <c r="N887" i="3"/>
  <c r="P97" i="15" l="1"/>
  <c r="E85" i="14"/>
  <c r="M539" i="3"/>
  <c r="D52" i="16"/>
  <c r="E33" i="14"/>
  <c r="D13" i="16"/>
  <c r="P127" i="15"/>
  <c r="F124" i="15"/>
  <c r="M484" i="3"/>
  <c r="E600" i="3"/>
  <c r="E58" i="14"/>
  <c r="E53" i="16"/>
  <c r="O53" i="16" s="1"/>
  <c r="E23" i="14"/>
  <c r="F13" i="15"/>
  <c r="F23" i="15" s="1"/>
  <c r="P23" i="15"/>
  <c r="P89" i="15"/>
  <c r="F87" i="15"/>
  <c r="F89" i="15" s="1"/>
  <c r="E31" i="14"/>
  <c r="M106" i="3"/>
  <c r="L48" i="15"/>
  <c r="T150" i="11"/>
  <c r="T26" i="11"/>
  <c r="T22" i="11"/>
  <c r="T18" i="11"/>
  <c r="T14" i="11"/>
  <c r="T149" i="11"/>
  <c r="T29" i="11"/>
  <c r="T25" i="11"/>
  <c r="T21" i="11"/>
  <c r="T17" i="11"/>
  <c r="T13" i="11"/>
  <c r="T148" i="11"/>
  <c r="T28" i="11"/>
  <c r="T24" i="11"/>
  <c r="T20" i="11"/>
  <c r="T16" i="11"/>
  <c r="T12" i="11"/>
  <c r="T27" i="11"/>
  <c r="T23" i="11"/>
  <c r="T19" i="11"/>
  <c r="T15" i="11"/>
  <c r="T151" i="11"/>
  <c r="T154" i="11"/>
  <c r="T153" i="11"/>
  <c r="T152" i="11"/>
  <c r="P45" i="15"/>
  <c r="M137" i="3"/>
  <c r="D15" i="16"/>
  <c r="P95" i="15"/>
  <c r="E66" i="14"/>
  <c r="G42" i="15"/>
  <c r="E57" i="14"/>
  <c r="E56" i="14" s="1"/>
  <c r="E422" i="3"/>
  <c r="D11" i="16"/>
  <c r="M74" i="3"/>
  <c r="E26" i="14"/>
  <c r="E25" i="14" s="1"/>
  <c r="M123" i="3"/>
  <c r="G89" i="15"/>
  <c r="N87" i="15"/>
  <c r="N89" i="15"/>
  <c r="N120" i="15"/>
  <c r="M846" i="3"/>
  <c r="Q45" i="15"/>
  <c r="G45" i="15" s="1"/>
  <c r="N45" i="15" s="1"/>
  <c r="E15" i="16"/>
  <c r="O15" i="16" s="1"/>
  <c r="F448" i="3"/>
  <c r="H24" i="17"/>
  <c r="D33" i="17"/>
  <c r="L422" i="3"/>
  <c r="F127" i="15"/>
  <c r="I66" i="14"/>
  <c r="L167" i="3"/>
  <c r="E8" i="16" s="1"/>
  <c r="O8" i="16" s="1"/>
  <c r="Q13" i="15"/>
  <c r="E279" i="3"/>
  <c r="D27" i="16" s="1"/>
  <c r="E239" i="3"/>
  <c r="M239" i="3" s="1"/>
  <c r="L890" i="3"/>
  <c r="F23" i="14"/>
  <c r="F22" i="14" s="1"/>
  <c r="G22" i="14"/>
  <c r="I101" i="15"/>
  <c r="Q99" i="15"/>
  <c r="Q101" i="15" s="1"/>
  <c r="G97" i="15"/>
  <c r="D8" i="16"/>
  <c r="E890" i="3"/>
  <c r="F104" i="15"/>
  <c r="F106" i="15" s="1"/>
  <c r="F120" i="15" s="1"/>
  <c r="P106" i="15"/>
  <c r="P120" i="15" s="1"/>
  <c r="E750" i="3"/>
  <c r="G86" i="14"/>
  <c r="G66" i="14" s="1"/>
  <c r="F87" i="14"/>
  <c r="F86" i="14" s="1"/>
  <c r="D28" i="16"/>
  <c r="P60" i="15"/>
  <c r="F60" i="15" s="1"/>
  <c r="E43" i="16"/>
  <c r="O43" i="16" s="1"/>
  <c r="M28" i="3"/>
  <c r="L205" i="3"/>
  <c r="M205" i="3" s="1"/>
  <c r="H48" i="14"/>
  <c r="L196" i="3"/>
  <c r="Q55" i="15" s="1"/>
  <c r="G55" i="15" s="1"/>
  <c r="N55" i="15" s="1"/>
  <c r="L750" i="3"/>
  <c r="L304" i="3" s="1"/>
  <c r="L448" i="3" s="1"/>
  <c r="F55" i="14"/>
  <c r="F52" i="14"/>
  <c r="J77" i="15"/>
  <c r="J83" i="15" s="1"/>
  <c r="J141" i="15" s="1"/>
  <c r="J138" i="15" s="1"/>
  <c r="L77" i="15"/>
  <c r="L83" i="15" s="1"/>
  <c r="L141" i="15" s="1"/>
  <c r="L138" i="15" s="1"/>
  <c r="F63" i="14"/>
  <c r="M224" i="3"/>
  <c r="J84" i="15"/>
  <c r="E64" i="16"/>
  <c r="O64" i="16" s="1"/>
  <c r="F66" i="14"/>
  <c r="M569" i="3"/>
  <c r="L600" i="3"/>
  <c r="G129" i="15"/>
  <c r="Q132" i="15"/>
  <c r="Q84" i="15" s="1"/>
  <c r="H46" i="14"/>
  <c r="H45" i="14"/>
  <c r="P69" i="15"/>
  <c r="P71" i="15" s="1"/>
  <c r="L84" i="15"/>
  <c r="F42" i="14"/>
  <c r="M233" i="3"/>
  <c r="P51" i="15"/>
  <c r="E43" i="14"/>
  <c r="M261" i="3"/>
  <c r="D24" i="16"/>
  <c r="P53" i="15"/>
  <c r="F53" i="15" s="1"/>
  <c r="M223" i="3"/>
  <c r="E26" i="16"/>
  <c r="O26" i="16" s="1"/>
  <c r="Q59" i="15"/>
  <c r="P73" i="15"/>
  <c r="M252" i="3"/>
  <c r="E63" i="14"/>
  <c r="M237" i="3"/>
  <c r="H43" i="14"/>
  <c r="G46" i="14"/>
  <c r="F51" i="14"/>
  <c r="P62" i="15"/>
  <c r="F62" i="15" s="1"/>
  <c r="E54" i="14"/>
  <c r="M299" i="3"/>
  <c r="I44" i="14"/>
  <c r="P59" i="15"/>
  <c r="F59" i="15" s="1"/>
  <c r="D26" i="16"/>
  <c r="M278" i="3"/>
  <c r="M274" i="3"/>
  <c r="I45" i="14"/>
  <c r="E44" i="14"/>
  <c r="D22" i="16"/>
  <c r="M227" i="3"/>
  <c r="G49" i="14"/>
  <c r="F49" i="14" s="1"/>
  <c r="F40" i="14"/>
  <c r="G39" i="14"/>
  <c r="E47" i="14"/>
  <c r="M259" i="3"/>
  <c r="E25" i="16"/>
  <c r="O25" i="16" s="1"/>
  <c r="M268" i="3"/>
  <c r="I43" i="14"/>
  <c r="M300" i="3"/>
  <c r="E55" i="14"/>
  <c r="Q65" i="15"/>
  <c r="E22" i="16"/>
  <c r="E46" i="14"/>
  <c r="Q70" i="15"/>
  <c r="G70" i="15" s="1"/>
  <c r="N70" i="15" s="1"/>
  <c r="M295" i="3"/>
  <c r="I84" i="15"/>
  <c r="I141" i="15"/>
  <c r="I138" i="15" s="1"/>
  <c r="P54" i="15"/>
  <c r="F54" i="15" s="1"/>
  <c r="M190" i="3"/>
  <c r="E41" i="14"/>
  <c r="P58" i="15"/>
  <c r="M290" i="3"/>
  <c r="D29" i="16"/>
  <c r="P61" i="15"/>
  <c r="F61" i="15" s="1"/>
  <c r="M296" i="3"/>
  <c r="E52" i="14"/>
  <c r="H44" i="14"/>
  <c r="E51" i="14"/>
  <c r="M275" i="3"/>
  <c r="Q54" i="15"/>
  <c r="G54" i="15" s="1"/>
  <c r="N54" i="15" s="1"/>
  <c r="M187" i="3"/>
  <c r="H39" i="14"/>
  <c r="I48" i="14"/>
  <c r="F48" i="14" s="1"/>
  <c r="P74" i="15"/>
  <c r="F74" i="15" s="1"/>
  <c r="D30" i="16"/>
  <c r="E50" i="14"/>
  <c r="M291" i="3"/>
  <c r="Q73" i="15"/>
  <c r="Q69" i="15"/>
  <c r="M279" i="3"/>
  <c r="M219" i="3"/>
  <c r="P52" i="15"/>
  <c r="F52" i="15" s="1"/>
  <c r="M276" i="3"/>
  <c r="G44" i="14"/>
  <c r="M272" i="3"/>
  <c r="E48" i="14"/>
  <c r="M236" i="3"/>
  <c r="E45" i="14"/>
  <c r="D23" i="16"/>
  <c r="M243" i="3"/>
  <c r="P66" i="15"/>
  <c r="F66" i="15" s="1"/>
  <c r="I39" i="14"/>
  <c r="E30" i="16"/>
  <c r="O30" i="16" s="1"/>
  <c r="Q74" i="15"/>
  <c r="G74" i="15" s="1"/>
  <c r="N74" i="15" s="1"/>
  <c r="P55" i="15"/>
  <c r="F55" i="15" s="1"/>
  <c r="E42" i="14"/>
  <c r="F50" i="14"/>
  <c r="E23" i="16"/>
  <c r="O23" i="16" s="1"/>
  <c r="M258" i="3"/>
  <c r="I46" i="14"/>
  <c r="F84" i="15" l="1"/>
  <c r="H33" i="17"/>
  <c r="H35" i="17" s="1"/>
  <c r="H5" i="17" s="1"/>
  <c r="D35" i="17"/>
  <c r="D5" i="17" s="1"/>
  <c r="Q46" i="15"/>
  <c r="E449" i="3"/>
  <c r="D36" i="16"/>
  <c r="N42" i="15"/>
  <c r="N46" i="15" s="1"/>
  <c r="G46" i="15"/>
  <c r="E22" i="14"/>
  <c r="F97" i="15"/>
  <c r="F99" i="15" s="1"/>
  <c r="F101" i="15" s="1"/>
  <c r="P99" i="15"/>
  <c r="P101" i="15" s="1"/>
  <c r="E304" i="3"/>
  <c r="D19" i="16" s="1"/>
  <c r="D34" i="16" s="1"/>
  <c r="D35" i="16" s="1"/>
  <c r="M422" i="3"/>
  <c r="P79" i="15"/>
  <c r="D31" i="16"/>
  <c r="P84" i="15"/>
  <c r="E31" i="16"/>
  <c r="O31" i="16" s="1"/>
  <c r="Q79" i="15"/>
  <c r="F45" i="15"/>
  <c r="F46" i="15" s="1"/>
  <c r="F48" i="15" s="1"/>
  <c r="P46" i="15"/>
  <c r="P48" i="15" s="1"/>
  <c r="G99" i="15"/>
  <c r="G101" i="15" s="1"/>
  <c r="N97" i="15"/>
  <c r="N99" i="15" s="1"/>
  <c r="N101" i="15" s="1"/>
  <c r="P65" i="15"/>
  <c r="P67" i="15" s="1"/>
  <c r="E49" i="14"/>
  <c r="M890" i="3"/>
  <c r="M762" i="3"/>
  <c r="M768" i="3"/>
  <c r="M769" i="3"/>
  <c r="M771" i="3"/>
  <c r="M758" i="3"/>
  <c r="M765" i="3"/>
  <c r="M760" i="3"/>
  <c r="M759" i="3"/>
  <c r="M767" i="3"/>
  <c r="M766" i="3"/>
  <c r="M757" i="3"/>
  <c r="M756" i="3"/>
  <c r="M770" i="3"/>
  <c r="M894" i="3"/>
  <c r="M755" i="3"/>
  <c r="M764" i="3"/>
  <c r="M754" i="3"/>
  <c r="M891" i="3"/>
  <c r="M763" i="3"/>
  <c r="M893" i="3"/>
  <c r="M892" i="3"/>
  <c r="M761" i="3"/>
  <c r="G13" i="15"/>
  <c r="Q23" i="15"/>
  <c r="Q48" i="15" s="1"/>
  <c r="F69" i="15"/>
  <c r="F71" i="15" s="1"/>
  <c r="E448" i="3"/>
  <c r="E601" i="3" s="1"/>
  <c r="Q51" i="15"/>
  <c r="G51" i="15" s="1"/>
  <c r="M614" i="3"/>
  <c r="M630" i="3"/>
  <c r="M623" i="3"/>
  <c r="M196" i="3"/>
  <c r="M619" i="3"/>
  <c r="M627" i="3"/>
  <c r="M622" i="3"/>
  <c r="M628" i="3"/>
  <c r="M618" i="3"/>
  <c r="M753" i="3"/>
  <c r="M621" i="3"/>
  <c r="M631" i="3"/>
  <c r="M625" i="3"/>
  <c r="M750" i="3"/>
  <c r="M624" i="3"/>
  <c r="M617" i="3"/>
  <c r="M620" i="3"/>
  <c r="M629" i="3"/>
  <c r="E19" i="16"/>
  <c r="M752" i="3"/>
  <c r="M616" i="3"/>
  <c r="M615" i="3"/>
  <c r="M626" i="3"/>
  <c r="M751" i="3"/>
  <c r="J82" i="15"/>
  <c r="I38" i="14"/>
  <c r="I64" i="14" s="1"/>
  <c r="I65" i="14" s="1"/>
  <c r="F39" i="14"/>
  <c r="F45" i="14"/>
  <c r="J133" i="15"/>
  <c r="J140" i="15"/>
  <c r="J137" i="15" s="1"/>
  <c r="L449" i="3"/>
  <c r="E36" i="16"/>
  <c r="O36" i="16" s="1"/>
  <c r="L601" i="3"/>
  <c r="L450" i="3" s="1"/>
  <c r="N129" i="15"/>
  <c r="N132" i="15" s="1"/>
  <c r="N84" i="15" s="1"/>
  <c r="G132" i="15"/>
  <c r="F44" i="14"/>
  <c r="H38" i="14"/>
  <c r="H64" i="14" s="1"/>
  <c r="H65" i="14" s="1"/>
  <c r="F43" i="14"/>
  <c r="P63" i="15"/>
  <c r="F58" i="15"/>
  <c r="F63" i="15" s="1"/>
  <c r="G59" i="15"/>
  <c r="Q63" i="15"/>
  <c r="G69" i="15"/>
  <c r="Q71" i="15"/>
  <c r="E39" i="14"/>
  <c r="E38" i="14" s="1"/>
  <c r="E64" i="14" s="1"/>
  <c r="I82" i="15"/>
  <c r="I133" i="15"/>
  <c r="I140" i="15"/>
  <c r="I137" i="15" s="1"/>
  <c r="F65" i="15"/>
  <c r="F67" i="15" s="1"/>
  <c r="L140" i="15"/>
  <c r="L137" i="15" s="1"/>
  <c r="L133" i="15"/>
  <c r="L82" i="15"/>
  <c r="Q75" i="15"/>
  <c r="G73" i="15"/>
  <c r="E21" i="16"/>
  <c r="O21" i="16" s="1"/>
  <c r="O22" i="16"/>
  <c r="F46" i="14"/>
  <c r="G65" i="15"/>
  <c r="Q67" i="15"/>
  <c r="G38" i="14"/>
  <c r="G64" i="14" s="1"/>
  <c r="D21" i="16"/>
  <c r="P75" i="15"/>
  <c r="F73" i="15"/>
  <c r="F75" i="15" s="1"/>
  <c r="F51" i="15"/>
  <c r="F56" i="15" s="1"/>
  <c r="P56" i="15"/>
  <c r="G84" i="15" l="1"/>
  <c r="E34" i="16"/>
  <c r="E35" i="16" s="1"/>
  <c r="G79" i="15"/>
  <c r="Q81" i="15"/>
  <c r="F79" i="15"/>
  <c r="F81" i="15" s="1"/>
  <c r="P81" i="15"/>
  <c r="N13" i="15"/>
  <c r="N23" i="15" s="1"/>
  <c r="N48" i="15" s="1"/>
  <c r="G23" i="15"/>
  <c r="G48" i="15" s="1"/>
  <c r="E450" i="3"/>
  <c r="D450" i="3" s="1"/>
  <c r="D601" i="3"/>
  <c r="Q56" i="15"/>
  <c r="O19" i="16"/>
  <c r="O34" i="16" s="1"/>
  <c r="O35" i="16" s="1"/>
  <c r="I105" i="14"/>
  <c r="H105" i="14"/>
  <c r="F38" i="14"/>
  <c r="F64" i="14" s="1"/>
  <c r="F65" i="14" s="1"/>
  <c r="G67" i="15"/>
  <c r="N65" i="15"/>
  <c r="N67" i="15" s="1"/>
  <c r="P77" i="15"/>
  <c r="P83" i="15" s="1"/>
  <c r="Q77" i="15"/>
  <c r="Q83" i="15" s="1"/>
  <c r="F77" i="15"/>
  <c r="F83" i="15" s="1"/>
  <c r="G105" i="14"/>
  <c r="G65" i="14"/>
  <c r="G75" i="15"/>
  <c r="N73" i="15"/>
  <c r="N75" i="15" s="1"/>
  <c r="N69" i="15"/>
  <c r="N71" i="15" s="1"/>
  <c r="G71" i="15"/>
  <c r="G56" i="15"/>
  <c r="N51" i="15"/>
  <c r="N56" i="15" s="1"/>
  <c r="E105" i="14"/>
  <c r="E65" i="14"/>
  <c r="N59" i="15"/>
  <c r="N63" i="15" s="1"/>
  <c r="G63" i="15"/>
  <c r="G81" i="15" l="1"/>
  <c r="N79" i="15"/>
  <c r="N81" i="15" s="1"/>
  <c r="F105" i="14"/>
  <c r="N77" i="15"/>
  <c r="N83" i="15" s="1"/>
  <c r="N141" i="15" s="1"/>
  <c r="N138" i="15" s="1"/>
  <c r="P82" i="15"/>
  <c r="P133" i="15"/>
  <c r="P141" i="15"/>
  <c r="P138" i="15" s="1"/>
  <c r="P140" i="15"/>
  <c r="P137" i="15" s="1"/>
  <c r="G77" i="15"/>
  <c r="G83" i="15" s="1"/>
  <c r="B105" i="14"/>
  <c r="B65" i="14"/>
  <c r="Q82" i="15"/>
  <c r="Q141" i="15"/>
  <c r="Q138" i="15" s="1"/>
  <c r="Q140" i="15"/>
  <c r="Q137" i="15" s="1"/>
  <c r="Q133" i="15"/>
  <c r="F82" i="15"/>
  <c r="F140" i="15"/>
  <c r="F137" i="15" s="1"/>
  <c r="F133" i="15"/>
  <c r="F141" i="15"/>
  <c r="F138" i="15" s="1"/>
  <c r="N140" i="15" l="1"/>
  <c r="N137" i="15" s="1"/>
  <c r="N82" i="15"/>
  <c r="N133" i="15"/>
  <c r="G133" i="15"/>
  <c r="G82" i="15"/>
  <c r="G140" i="15"/>
  <c r="G137" i="15" s="1"/>
  <c r="G141" i="15"/>
  <c r="G138" i="15" s="1"/>
  <c r="B82" i="15" l="1"/>
  <c r="B133" i="15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T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8" authorId="0" shapeId="0">
      <text>
        <r>
          <rPr>
            <sz val="11"/>
            <color indexed="81"/>
            <rFont val="Times New Roman"/>
            <family val="1"/>
            <charset val="204"/>
          </rPr>
          <t xml:space="preserve">Тази таблица съдържа информация </t>
        </r>
        <r>
          <rPr>
            <b/>
            <i/>
            <sz val="11"/>
            <color indexed="81"/>
            <rFont val="Times New Roman"/>
            <family val="1"/>
            <charset val="204"/>
          </rPr>
          <t>в левове</t>
        </r>
        <r>
          <rPr>
            <sz val="11"/>
            <color indexed="81"/>
            <rFont val="Times New Roman"/>
            <family val="1"/>
            <charset val="204"/>
          </rPr>
          <t xml:space="preserve"> по съответните позиции за целите на изготвяне на касовия отчет по </t>
        </r>
        <r>
          <rPr>
            <b/>
            <i/>
            <sz val="11"/>
            <color indexed="18"/>
            <rFont val="Times New Roman"/>
            <family val="1"/>
            <charset val="204"/>
          </rPr>
          <t>т. 1.3</t>
        </r>
        <r>
          <rPr>
            <sz val="11"/>
            <color indexed="81"/>
            <rFont val="Times New Roman"/>
            <family val="1"/>
            <charset val="204"/>
          </rPr>
          <t xml:space="preserve"> от </t>
        </r>
        <r>
          <rPr>
            <b/>
            <i/>
            <sz val="11"/>
            <color indexed="18"/>
            <rFont val="Times New Roman"/>
            <family val="1"/>
            <charset val="204"/>
          </rPr>
          <t>Заповед № ЗМФ-1338/22.12.2015 г.</t>
        </r>
        <r>
          <rPr>
            <sz val="11"/>
            <color indexed="18"/>
            <rFont val="Times New Roman"/>
            <family val="1"/>
            <charset val="204"/>
          </rPr>
          <t xml:space="preserve"> </t>
        </r>
        <r>
          <rPr>
            <sz val="11"/>
            <color indexed="81"/>
            <rFont val="Times New Roman"/>
            <family val="1"/>
            <charset val="204"/>
          </rPr>
          <t xml:space="preserve">на министъра на финансите - елемент от годишния финансов отчет </t>
        </r>
        <r>
          <rPr>
            <b/>
            <i/>
            <u/>
            <sz val="11"/>
            <color indexed="20"/>
            <rFont val="Times New Roman"/>
            <family val="1"/>
            <charset val="204"/>
          </rPr>
          <t>за 2023 г</t>
        </r>
        <r>
          <rPr>
            <sz val="11"/>
            <color indexed="81"/>
            <rFont val="Times New Roman"/>
            <family val="1"/>
            <charset val="204"/>
          </rPr>
          <t>.</t>
        </r>
      </text>
    </comment>
    <comment ref="C134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  <author>npavlov</author>
  </authors>
  <commentList>
    <comment ref="I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123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68" authorId="2" shapeId="0">
      <text>
        <r>
          <rPr>
            <b/>
            <sz val="12"/>
            <color indexed="81"/>
            <rFont val="Tahoma"/>
            <family val="2"/>
            <charset val="204"/>
          </rPr>
          <t>забележка:</t>
        </r>
        <r>
          <rPr>
            <sz val="12"/>
            <color indexed="81"/>
            <rFont val="Tahoma"/>
            <family val="2"/>
            <charset val="204"/>
          </rPr>
          <t xml:space="preserve"> Въвежда се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20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21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9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00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71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§ 72-00 включва и възмездна финансова помощ, при която не се дължи лихва.
</t>
        </r>
      </text>
    </comment>
    <comment ref="D535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89-01 се използва само от ЦБ, НОИ, НЗОК и НАП.</t>
        </r>
      </text>
    </comment>
    <comment ref="D565" authorId="1" shape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D566" authorId="1" shape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C589" authorId="0" shapeId="0">
      <text>
        <r>
          <rPr>
            <i/>
            <u/>
            <sz val="9"/>
            <color indexed="81"/>
            <rFont val="Times New Roman"/>
            <family val="1"/>
            <charset val="204"/>
          </rPr>
          <t>Забележки:</t>
        </r>
        <r>
          <rPr>
            <sz val="9"/>
            <color indexed="81"/>
            <rFont val="Times New Roman"/>
            <family val="1"/>
            <charset val="204"/>
          </rPr>
          <t xml:space="preserve"> 
    1. В отчетите за касовото изпълнение на ЦБ сумите по § 96-00 се посочват с обратен знак.</t>
        </r>
        <r>
          <rPr>
            <sz val="9"/>
            <color indexed="81"/>
            <rFont val="Tahoma"/>
            <family val="2"/>
            <charset val="204"/>
          </rPr>
          <t xml:space="preserve">
   </t>
        </r>
        <r>
          <rPr>
            <sz val="10"/>
            <color indexed="81"/>
            <rFont val="Times New Roman"/>
            <family val="1"/>
            <charset val="204"/>
          </rPr>
          <t xml:space="preserve"> 2. § 96-00 не се прилага за банковите сметки 6301 на министерствата и ведомствата в БНБ.</t>
        </r>
      </text>
    </comment>
    <comment ref="C594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</t>
        </r>
        <r>
          <rPr>
            <i/>
            <u/>
            <sz val="10"/>
            <color indexed="81"/>
            <rFont val="Times New Roman"/>
            <family val="1"/>
            <charset val="204"/>
          </rPr>
          <t>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Всеки подпараграф на § 98-00 следва да е равен на нула, с изключение на § 98-90.</t>
        </r>
      </text>
    </comment>
    <comment ref="B608" authorId="4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D6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6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6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6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7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7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8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8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8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8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8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8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comments4.xml><?xml version="1.0" encoding="utf-8"?>
<comments xmlns="http://schemas.openxmlformats.org/spreadsheetml/2006/main">
  <authors>
    <author>npavlov</author>
    <author>NPavlov</author>
  </authors>
  <commentList>
    <comment ref="B338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1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2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4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45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5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46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6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4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5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82" authorId="1" shapeId="0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99" authorId="1" shapeId="0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</authors>
  <commentList>
    <comment ref="K5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K63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K64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K92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2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J143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J1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<sst xmlns="http://schemas.openxmlformats.org/spreadsheetml/2006/main" count="3184" uniqueCount="2187">
  <si>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</si>
  <si>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</si>
  <si>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</si>
  <si>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</si>
  <si>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</si>
  <si>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</si>
  <si>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</si>
  <si>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</si>
  <si>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</si>
  <si>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</si>
  <si>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</si>
  <si>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</si>
  <si>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</si>
  <si>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</si>
  <si>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</si>
  <si>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</si>
  <si>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</si>
  <si>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</si>
  <si>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</si>
  <si>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</si>
  <si>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</si>
  <si>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</si>
  <si>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</si>
  <si>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</si>
  <si>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</si>
  <si>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</si>
  <si>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</si>
  <si>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</si>
  <si>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</si>
  <si>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</si>
  <si>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</si>
  <si>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</si>
  <si>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</si>
  <si>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</si>
  <si>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</si>
  <si>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</si>
  <si>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</si>
  <si>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</si>
  <si>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</si>
  <si>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</si>
  <si>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</si>
  <si>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</si>
  <si>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</si>
  <si>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</si>
  <si>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</si>
  <si>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</si>
  <si>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</si>
  <si>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</si>
  <si>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</si>
  <si>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</si>
  <si>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</si>
  <si>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</si>
  <si>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</si>
  <si>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</si>
  <si>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</si>
  <si>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</si>
  <si>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</si>
  <si>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</si>
  <si>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</si>
  <si>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</si>
  <si>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</si>
  <si>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</si>
  <si>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</si>
  <si>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</si>
  <si>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</si>
  <si>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</si>
  <si>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</si>
  <si>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</si>
  <si>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</si>
  <si>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</si>
  <si>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</si>
  <si>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</si>
  <si>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</si>
  <si>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Комисия за защита от дискриминация</t>
  </si>
  <si>
    <t>Комисия за защита на личните данни</t>
  </si>
  <si>
    <t>Комисия за отнемане на незаконно придобито имущество</t>
  </si>
  <si>
    <t>Национална служба за охрана</t>
  </si>
  <si>
    <t>Омбудсман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</si>
  <si>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</si>
  <si>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</si>
  <si>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</si>
  <si>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</si>
  <si>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Агенция за ядрено регулиране</t>
  </si>
  <si>
    <t>Комисия за финансов надзор</t>
  </si>
  <si>
    <t>Държавна комисия по сигурността на информацията</t>
  </si>
  <si>
    <t>Държавна агенция "Държавен резерв и военновременни запаси"</t>
  </si>
  <si>
    <t>Българска национална телевизия</t>
  </si>
  <si>
    <t>Българско национално радио</t>
  </si>
  <si>
    <t>Българска телеграфна агенция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</si>
  <si>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</si>
  <si>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</si>
  <si>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</si>
  <si>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</si>
  <si>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</si>
  <si>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</si>
  <si>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</si>
  <si>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</si>
  <si>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</si>
  <si>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</si>
  <si>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</si>
  <si>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</si>
  <si>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</si>
  <si>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</si>
  <si>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</si>
  <si>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</si>
  <si>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</si>
  <si>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</si>
  <si>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</si>
  <si>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</si>
  <si>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</si>
  <si>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</si>
  <si>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</si>
  <si>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</si>
  <si>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</si>
  <si>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</si>
  <si>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</si>
  <si>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</si>
  <si>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</si>
  <si>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</si>
  <si>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</si>
  <si>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край на дейност</t>
  </si>
  <si>
    <t>Осигурителни вноски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</si>
  <si>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</si>
  <si>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</si>
  <si>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</si>
  <si>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</si>
  <si>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</si>
  <si>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</si>
  <si>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</si>
  <si>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</si>
  <si>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</si>
  <si>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</si>
  <si>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</si>
  <si>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</si>
  <si>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</si>
  <si>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</si>
  <si>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</si>
  <si>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</si>
  <si>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</si>
  <si>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</si>
  <si>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</si>
  <si>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</si>
  <si>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</si>
  <si>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</si>
  <si>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</si>
  <si>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</si>
  <si>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</si>
  <si>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</si>
  <si>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</si>
  <si>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</si>
  <si>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</si>
  <si>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</si>
  <si>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</si>
  <si>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</si>
  <si>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</si>
  <si>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</si>
  <si>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</si>
  <si>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</si>
  <si>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</si>
  <si>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</si>
  <si>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</si>
  <si>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</si>
  <si>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</si>
  <si>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</si>
  <si>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</si>
  <si>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</si>
  <si>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</si>
  <si>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</si>
  <si>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</si>
  <si>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</si>
  <si>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</si>
  <si>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(1)</t>
  </si>
  <si>
    <t>(2)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</si>
  <si>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</si>
  <si>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</si>
  <si>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</si>
  <si>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</si>
  <si>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§§ 87; 88 и 93</t>
  </si>
  <si>
    <t/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</si>
  <si>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</si>
  <si>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</si>
  <si>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</si>
  <si>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</si>
  <si>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</si>
  <si>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</si>
  <si>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</si>
  <si>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</si>
  <si>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</si>
  <si>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</si>
  <si>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</si>
  <si>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</si>
  <si>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</si>
  <si>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</si>
  <si>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</si>
  <si>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</si>
  <si>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</si>
  <si>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</si>
  <si>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</si>
  <si>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</si>
  <si>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</si>
  <si>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</si>
  <si>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</si>
  <si>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</si>
  <si>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</si>
  <si>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</si>
  <si>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</si>
  <si>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</si>
  <si>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</si>
  <si>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</si>
  <si>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</si>
  <si>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</si>
  <si>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</si>
  <si>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</si>
  <si>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</si>
  <si>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</si>
  <si>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</si>
  <si>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</si>
  <si>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</si>
  <si>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</si>
  <si>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</si>
  <si>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</si>
  <si>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</si>
  <si>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</si>
  <si>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</si>
  <si>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</si>
  <si>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ресурс на база брутен национален доход</t>
  </si>
  <si>
    <t>традиционни собствени ресурси - мита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</si>
  <si>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</si>
  <si>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</si>
  <si>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</si>
  <si>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</si>
  <si>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</si>
  <si>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</si>
  <si>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</si>
  <si>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</si>
  <si>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</si>
  <si>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</si>
  <si>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</si>
  <si>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</si>
  <si>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</si>
  <si>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</si>
  <si>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</si>
  <si>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</si>
  <si>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</si>
  <si>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</si>
  <si>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</si>
  <si>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</si>
  <si>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</si>
  <si>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</si>
  <si>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</si>
  <si>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</si>
  <si>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</si>
  <si>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</si>
  <si>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</si>
  <si>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</si>
  <si>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</si>
  <si>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</si>
  <si>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Получени чрез небюджетни предприятия средства от КФП по международни програми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</si>
  <si>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</si>
  <si>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</si>
  <si>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</si>
  <si>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</si>
  <si>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</si>
  <si>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</si>
  <si>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</si>
  <si>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</si>
  <si>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</si>
  <si>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</si>
  <si>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</si>
  <si>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</si>
  <si>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</si>
  <si>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</si>
  <si>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</si>
  <si>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</si>
  <si>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</si>
  <si>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</si>
  <si>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</si>
  <si>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</si>
  <si>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</si>
  <si>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</si>
  <si>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</si>
  <si>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</si>
  <si>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t>получени от общини целеви субсидии от ЦБ за капиталови разходи (+)</t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</si>
  <si>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</si>
  <si>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</si>
  <si>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</si>
  <si>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</si>
  <si>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</si>
  <si>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</si>
  <si>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</si>
  <si>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</si>
  <si>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</si>
  <si>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</si>
  <si>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</si>
  <si>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</si>
  <si>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</si>
  <si>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</si>
  <si>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</si>
  <si>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Национална здравноосигурителна каса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</si>
  <si>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</si>
  <si>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</si>
  <si>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</si>
  <si>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</si>
  <si>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</si>
  <si>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</si>
  <si>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</si>
  <si>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</si>
  <si>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</si>
  <si>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</si>
  <si>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§§ 83; 85 - 88; 92-02; 93</t>
  </si>
  <si>
    <t>§§ 83; 85 - 86 и 92-02</t>
  </si>
  <si>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</si>
  <si>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</si>
  <si>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</si>
  <si>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</si>
  <si>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</si>
  <si>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</si>
  <si>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</si>
  <si>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</si>
  <si>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</si>
  <si>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</si>
  <si>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</si>
  <si>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</si>
  <si>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</si>
  <si>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</si>
  <si>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</si>
  <si>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</si>
  <si>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</si>
  <si>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</si>
  <si>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</si>
  <si>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</si>
  <si>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</si>
  <si>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§ 65</t>
  </si>
  <si>
    <t xml:space="preserve">             нетни приходи от продажба на услуги, стоки и продукция</t>
  </si>
  <si>
    <t>в т. ч. временни безлихвени заеми</t>
  </si>
  <si>
    <t>в т. ч. трансфери за отчислени приходи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</si>
  <si>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</si>
  <si>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</si>
  <si>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</si>
  <si>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</si>
  <si>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</si>
  <si>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</si>
  <si>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</si>
  <si>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</si>
  <si>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</si>
  <si>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</si>
  <si>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</si>
  <si>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</si>
  <si>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</si>
  <si>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</si>
  <si>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</si>
  <si>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</si>
  <si>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</si>
  <si>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</si>
  <si>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</si>
  <si>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</si>
  <si>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</si>
  <si>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</si>
  <si>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43 - 45; 49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</si>
  <si>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</si>
  <si>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</si>
  <si>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</si>
  <si>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</si>
  <si>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</si>
  <si>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</si>
  <si>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>§ 33</t>
  </si>
  <si>
    <t xml:space="preserve">VI. Финансиране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</si>
  <si>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</si>
  <si>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</si>
  <si>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</si>
  <si>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</si>
  <si>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</si>
  <si>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</si>
  <si>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</si>
  <si>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</si>
  <si>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</si>
  <si>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</si>
  <si>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</si>
  <si>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</si>
  <si>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</si>
  <si>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</si>
  <si>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</si>
  <si>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</si>
  <si>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</si>
  <si>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</si>
  <si>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</si>
  <si>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</si>
  <si>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</si>
  <si>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</si>
  <si>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</si>
  <si>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</si>
  <si>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</si>
  <si>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</si>
  <si>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</si>
  <si>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</si>
  <si>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</si>
  <si>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</si>
  <si>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</si>
  <si>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</si>
  <si>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</si>
  <si>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</si>
  <si>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</si>
  <si>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</si>
  <si>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</si>
  <si>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</si>
  <si>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</si>
  <si>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</si>
  <si>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</si>
  <si>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</si>
  <si>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</si>
  <si>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</si>
  <si>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</si>
  <si>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</si>
  <si>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</si>
  <si>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</si>
  <si>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</si>
  <si>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</si>
  <si>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</si>
  <si>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</si>
  <si>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</si>
  <si>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</si>
  <si>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</si>
  <si>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</si>
  <si>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</si>
  <si>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</si>
  <si>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</si>
  <si>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</si>
  <si>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</si>
  <si>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</si>
  <si>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</si>
  <si>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</si>
  <si>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</si>
  <si>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</si>
  <si>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</si>
  <si>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</si>
  <si>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</si>
  <si>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</si>
  <si>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</si>
  <si>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</si>
  <si>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</si>
  <si>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</si>
  <si>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</si>
  <si>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</si>
  <si>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</si>
  <si>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</si>
  <si>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Централна избирателна комисия</t>
  </si>
  <si>
    <t>Комисия за публичен надзор над регистрираните одитори</t>
  </si>
  <si>
    <t>Държавен фонд "Земеделие"</t>
  </si>
  <si>
    <t>Национално бюро за контрол на специалните разузнавателни средства</t>
  </si>
  <si>
    <t>Държавна агенция „Технически операции”</t>
  </si>
  <si>
    <t>Централен бюджет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</si>
  <si>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</si>
  <si>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</si>
  <si>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</si>
  <si>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</si>
  <si>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</si>
  <si>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 xml:space="preserve">         трансфери за отчислени постъпления</t>
  </si>
  <si>
    <t xml:space="preserve"> </t>
  </si>
  <si>
    <t xml:space="preserve">за периода от 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</si>
  <si>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</si>
  <si>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</si>
  <si>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</si>
  <si>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</si>
  <si>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</si>
  <si>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</si>
  <si>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</si>
  <si>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</si>
  <si>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</si>
  <si>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</si>
  <si>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</si>
  <si>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</si>
  <si>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</si>
  <si>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</si>
  <si>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</si>
  <si>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</si>
  <si>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</si>
  <si>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</si>
  <si>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</si>
  <si>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</si>
  <si>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</si>
  <si>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</si>
  <si>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</si>
  <si>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</si>
  <si>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</si>
  <si>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</si>
  <si>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</si>
  <si>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</si>
  <si>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</si>
  <si>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</si>
  <si>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</si>
  <si>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</si>
  <si>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</si>
  <si>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</si>
  <si>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</si>
  <si>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</si>
  <si>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</si>
  <si>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</si>
  <si>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</si>
  <si>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</si>
  <si>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</si>
  <si>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</si>
  <si>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</si>
  <si>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</si>
  <si>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</si>
  <si>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</si>
  <si>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</si>
  <si>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</si>
  <si>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</si>
  <si>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</si>
  <si>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</si>
  <si>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</si>
  <si>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</si>
  <si>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</si>
  <si>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</si>
  <si>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</si>
  <si>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</si>
  <si>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</si>
  <si>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</si>
  <si>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</si>
  <si>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</si>
  <si>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</si>
  <si>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</si>
  <si>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</si>
  <si>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</si>
  <si>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</si>
  <si>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</si>
  <si>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</si>
  <si>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</si>
  <si>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</si>
  <si>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</si>
  <si>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</si>
  <si>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</si>
  <si>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</si>
  <si>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</si>
  <si>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</si>
  <si>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</si>
  <si>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</si>
  <si>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</si>
  <si>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</si>
  <si>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</si>
  <si>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>§ 40</t>
  </si>
  <si>
    <t>под. § 98-30</t>
  </si>
  <si>
    <t xml:space="preserve">            в т. ч. покупко-продажба на валута (+/-) </t>
  </si>
  <si>
    <t>514 Помощи за диагностика и лечение на социално слаби лица</t>
  </si>
  <si>
    <t>515 Помощи по Закона за закрила на детето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</si>
  <si>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</si>
  <si>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</si>
  <si>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</si>
  <si>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</si>
  <si>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</si>
  <si>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</si>
  <si>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</si>
  <si>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</si>
  <si>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</si>
  <si>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</si>
  <si>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</si>
  <si>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</si>
  <si>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</si>
  <si>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</si>
  <si>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</si>
  <si>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</si>
  <si>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</si>
  <si>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</si>
  <si>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</si>
  <si>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</si>
  <si>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</si>
  <si>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</si>
  <si>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</si>
  <si>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</si>
  <si>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</si>
  <si>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</si>
  <si>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</si>
  <si>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</si>
  <si>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</si>
  <si>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</si>
  <si>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</si>
  <si>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</si>
  <si>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</si>
  <si>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</si>
  <si>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</si>
  <si>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</si>
  <si>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</si>
  <si>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</si>
  <si>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</si>
  <si>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</si>
  <si>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</si>
  <si>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</si>
  <si>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</si>
  <si>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</si>
  <si>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</si>
  <si>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</si>
  <si>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</si>
  <si>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</si>
  <si>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</si>
  <si>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</si>
  <si>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</si>
  <si>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</si>
  <si>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</si>
  <si>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</si>
  <si>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</si>
  <si>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</si>
  <si>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</si>
  <si>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</si>
  <si>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</si>
  <si>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</si>
  <si>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</si>
  <si>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</si>
  <si>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</si>
  <si>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</si>
  <si>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</si>
  <si>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</si>
  <si>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</si>
  <si>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</si>
  <si>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</si>
  <si>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</si>
  <si>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</si>
  <si>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</si>
  <si>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</si>
  <si>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</si>
  <si>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</si>
  <si>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</si>
  <si>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</si>
  <si>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</si>
  <si>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</si>
  <si>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</si>
  <si>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</si>
  <si>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</si>
  <si>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</si>
  <si>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</si>
  <si>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</si>
  <si>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</si>
  <si>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</si>
  <si>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</si>
  <si>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</si>
  <si>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</si>
  <si>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</si>
  <si>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</si>
  <si>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</si>
  <si>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</si>
  <si>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</si>
  <si>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</si>
  <si>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</si>
  <si>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</si>
  <si>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</si>
  <si>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</si>
  <si>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</si>
  <si>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</si>
  <si>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</si>
  <si>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</si>
  <si>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</si>
  <si>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</si>
  <si>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</si>
  <si>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</si>
  <si>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</si>
  <si>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</si>
  <si>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</si>
  <si>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</si>
  <si>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Министерство на образованието и науката </t>
  </si>
  <si>
    <t>Министерство на културата</t>
  </si>
  <si>
    <t>Министерство на околната среда и водите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</si>
  <si>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</si>
  <si>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</si>
  <si>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Министерство на младежта и спорта</t>
  </si>
  <si>
    <t>Държавна агенция  "Национална сигурност"</t>
  </si>
  <si>
    <t>НАИМЕНОВАНИЕ НА ПАРАГРАФИТЕ И ПОДПАРАГРАФИТЕ</t>
  </si>
  <si>
    <t xml:space="preserve"> 03 ¦</t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</si>
  <si>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</si>
  <si>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</si>
  <si>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</si>
  <si>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</si>
  <si>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</si>
  <si>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</si>
  <si>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</si>
  <si>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</si>
  <si>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</si>
  <si>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</si>
  <si>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</si>
  <si>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</si>
  <si>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</si>
  <si>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</si>
  <si>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</si>
  <si>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</si>
  <si>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t xml:space="preserve"> 0 6 ¦</t>
  </si>
  <si>
    <t>(5)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</si>
  <si>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</si>
  <si>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</si>
  <si>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</si>
  <si>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</si>
  <si>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</si>
  <si>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</si>
  <si>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</si>
  <si>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</si>
  <si>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</si>
  <si>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>суми по разчети м/у бюджети, сметки и фондове за поети осигурителни вноски и данъци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</si>
  <si>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</si>
  <si>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</si>
  <si>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</si>
  <si>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</si>
  <si>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</si>
  <si>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</si>
  <si>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</si>
  <si>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(наименование на дейността)</t>
  </si>
  <si>
    <t>ресурс на база данък върху добавената стойност</t>
  </si>
  <si>
    <t>(3)</t>
  </si>
  <si>
    <t>(4)</t>
  </si>
  <si>
    <t>3. Трансфери за поети осигурителни вноски и данъци</t>
  </si>
  <si>
    <t>7.Суми по разчети за поети осигур, вноски и данъци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</si>
  <si>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</si>
  <si>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</si>
  <si>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</si>
  <si>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Държавен фонд "Земеделие" - Разплащателна агенция</t>
  </si>
  <si>
    <t>Сметка към министъра на финансите за средствата от продажбата на предписани емисионни единици (§ 10, ал. 1 от ЗПФ)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</si>
  <si>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</si>
  <si>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</si>
  <si>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§§ 10; 19; 46</t>
  </si>
  <si>
    <t>§§ 39 - 42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</si>
  <si>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</si>
  <si>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</si>
  <si>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</si>
  <si>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</si>
  <si>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</si>
  <si>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</si>
  <si>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</si>
  <si>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</si>
  <si>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</si>
  <si>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</si>
  <si>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</si>
  <si>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</si>
  <si>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</si>
  <si>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</si>
  <si>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</si>
  <si>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</si>
  <si>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</si>
  <si>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</si>
  <si>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</si>
  <si>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</si>
  <si>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</si>
  <si>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</si>
  <si>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</si>
  <si>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</si>
  <si>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</si>
  <si>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</si>
  <si>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</si>
  <si>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</si>
  <si>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</si>
  <si>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</si>
  <si>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</si>
  <si>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</si>
  <si>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</si>
  <si>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</si>
  <si>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</si>
  <si>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</si>
  <si>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Столична община</t>
  </si>
  <si>
    <t>Получени/предоставени временни безлихвени заеми от/за ЦБ (нето)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</si>
  <si>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</si>
  <si>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</si>
  <si>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</si>
  <si>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</si>
  <si>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</si>
  <si>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</si>
  <si>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</si>
  <si>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</si>
  <si>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</si>
  <si>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</si>
  <si>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</si>
  <si>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</si>
  <si>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</si>
  <si>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</si>
  <si>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</si>
  <si>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</si>
  <si>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</si>
  <si>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</si>
  <si>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</si>
  <si>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</si>
  <si>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</si>
  <si>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</si>
  <si>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</si>
  <si>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t>Step:</t>
  </si>
  <si>
    <t>&lt;------          ДЕЙНОСТ    -  код  по  ЕБК</t>
  </si>
  <si>
    <t>Date</t>
  </si>
  <si>
    <t>Name:</t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</si>
  <si>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</si>
  <si>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</si>
  <si>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</si>
  <si>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</si>
  <si>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</si>
  <si>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</si>
  <si>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>такса ангажимент по заеми</t>
  </si>
  <si>
    <t>дофинансиране</t>
  </si>
  <si>
    <t>държавни дейности</t>
  </si>
  <si>
    <t>местни дейности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</si>
  <si>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</si>
  <si>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</si>
  <si>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</si>
  <si>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</si>
  <si>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</si>
  <si>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</si>
  <si>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</si>
  <si>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</si>
  <si>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</si>
  <si>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</si>
  <si>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</si>
  <si>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</si>
  <si>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</si>
  <si>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</si>
  <si>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</si>
  <si>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</si>
  <si>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</si>
  <si>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</si>
  <si>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</si>
  <si>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</si>
  <si>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</si>
  <si>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</si>
  <si>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</si>
  <si>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</si>
  <si>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</si>
  <si>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</si>
  <si>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</si>
  <si>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t>преоценка на валутни наличности (нереализирани курсови разлики) по сметки и средства в чужбина (+/-)</t>
  </si>
  <si>
    <t>Касови операции, депозити, покупко-продажба на валута и сетълмент операции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</si>
  <si>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</si>
  <si>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</si>
  <si>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</si>
  <si>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</si>
  <si>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</si>
  <si>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</si>
  <si>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</si>
  <si>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</si>
  <si>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</si>
  <si>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</si>
  <si>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</si>
  <si>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</si>
  <si>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</si>
  <si>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</si>
  <si>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</si>
  <si>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</si>
  <si>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</si>
  <si>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</si>
  <si>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</si>
  <si>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</si>
  <si>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</si>
  <si>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</si>
  <si>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</si>
  <si>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</si>
  <si>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</si>
  <si>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</si>
  <si>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>1. Данъчни приходи</t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</si>
  <si>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</si>
  <si>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</si>
  <si>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</si>
  <si>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</si>
  <si>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</si>
  <si>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</si>
  <si>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(6)</t>
  </si>
  <si>
    <t>(7)</t>
  </si>
  <si>
    <t>(8)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</si>
  <si>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</si>
  <si>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</si>
  <si>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</si>
  <si>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</si>
  <si>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година</t>
  </si>
  <si>
    <t>ГЛ. СЧЕТОВОДИТЕЛ:</t>
  </si>
  <si>
    <t>( име и фамилия)</t>
  </si>
  <si>
    <t>ИЗГОТВИЛ:</t>
  </si>
  <si>
    <t>РЪКОВОДИТЕЛ:</t>
  </si>
  <si>
    <t>дата</t>
  </si>
  <si>
    <t xml:space="preserve">                                                                      ( име и фамилия)</t>
  </si>
  <si>
    <t xml:space="preserve">служебни телефони </t>
  </si>
  <si>
    <t>e-mail:</t>
  </si>
  <si>
    <t>Web-адрес: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</si>
  <si>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</si>
  <si>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</si>
  <si>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</si>
  <si>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</si>
  <si>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за периода        от </t>
  </si>
  <si>
    <t xml:space="preserve">       код по ЕБК:</t>
  </si>
  <si>
    <t>ФИНАНСОВО-ПРАВНА ФОРМА</t>
  </si>
  <si>
    <t>I. П Р И Х О Д И,  П О М О Щ И   И   Д А Р Е Н И Я</t>
  </si>
  <si>
    <t>Н А И М Е Н О В А Н И Е</t>
  </si>
  <si>
    <r>
      <t xml:space="preserve">данък върху дивидентите и ликвидационните дялове на </t>
    </r>
    <r>
      <rPr>
        <i/>
        <sz val="12"/>
        <rFont val="Times New Roman CYR"/>
        <charset val="204"/>
      </rPr>
      <t>чуждестрани юридически лица</t>
    </r>
  </si>
  <si>
    <t xml:space="preserve">вноски по чл. 4б от КСО от самонаети лица (самоосигуряващи се лица) </t>
  </si>
  <si>
    <t xml:space="preserve">коректив за касови постъпления (-/+) </t>
  </si>
  <si>
    <r>
      <t>Постъпления от продажба на нефинансови активи (</t>
    </r>
    <r>
      <rPr>
        <b/>
        <i/>
        <sz val="12"/>
        <color indexed="10"/>
        <rFont val="Times New Roman CYR"/>
        <charset val="204"/>
      </rPr>
      <t>без § 40-71</t>
    </r>
    <r>
      <rPr>
        <b/>
        <sz val="12"/>
        <color indexed="18"/>
        <rFont val="Times New Roman CYR"/>
        <family val="1"/>
        <charset val="204"/>
      </rPr>
      <t>)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</si>
  <si>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</si>
  <si>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</si>
  <si>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</si>
  <si>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</si>
  <si>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</si>
  <si>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</si>
  <si>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други</t>
    </r>
    <r>
      <rPr>
        <b/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чужбина</t>
    </r>
  </si>
  <si>
    <r>
      <rPr>
        <b/>
        <i/>
        <sz val="12"/>
        <rFont val="Times New Roman CYR"/>
        <charset val="204"/>
      </rPr>
      <t>други</t>
    </r>
    <r>
      <rPr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 xml:space="preserve"> от чужбина</t>
    </r>
  </si>
  <si>
    <t xml:space="preserve">разпределени към чужбина капиталови трансфери по програми на Европейския съюз </t>
  </si>
  <si>
    <t>ВСИЧКО</t>
  </si>
  <si>
    <t>I. В С И Ч К О   П Р И Х О Д И,  П О М О Щ И   И   Д А Р Е Н И Я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</si>
  <si>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(УчПФ)</t>
    </r>
  </si>
  <si>
    <t>други разходи за СБКО</t>
  </si>
  <si>
    <r>
      <rPr>
        <sz val="12"/>
        <rFont val="Times New Roman CYR"/>
        <charset val="204"/>
      </rPr>
      <t>платени</t>
    </r>
    <r>
      <rPr>
        <b/>
        <i/>
        <sz val="12"/>
        <rFont val="Times New Roman CYR"/>
        <family val="1"/>
        <charset val="204"/>
      </rPr>
      <t xml:space="preserve"> държавни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</si>
  <si>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 xml:space="preserve">платени </t>
    </r>
    <r>
      <rPr>
        <b/>
        <i/>
        <sz val="12"/>
        <rFont val="Times New Roman CYR"/>
        <family val="1"/>
        <charset val="204"/>
      </rPr>
      <t xml:space="preserve">общински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</si>
  <si>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>платени данъци, такси, наказателни лихви и административни санкции</t>
    </r>
    <r>
      <rPr>
        <b/>
        <i/>
        <sz val="12"/>
        <rFont val="Times New Roman CYR"/>
        <family val="1"/>
        <charset val="204"/>
      </rPr>
      <t xml:space="preserve"> в чужбина</t>
    </r>
  </si>
  <si>
    <r>
      <t xml:space="preserve">Прираст на държавния резерв и изкупуване на земеделска продукция (включва и </t>
    </r>
    <r>
      <rPr>
        <b/>
        <i/>
        <sz val="12"/>
        <color indexed="18"/>
        <rFont val="Times New Roman CYR"/>
        <charset val="204"/>
      </rPr>
      <t>§ 40-71</t>
    </r>
    <r>
      <rPr>
        <b/>
        <sz val="12"/>
        <color indexed="16"/>
        <rFont val="Times New Roman CYR"/>
        <family val="1"/>
        <charset val="204"/>
      </rPr>
      <t>)</t>
    </r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</si>
  <si>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</si>
  <si>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</si>
  <si>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</si>
  <si>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</si>
  <si>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</si>
  <si>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</si>
  <si>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Трансфери за поети осигурителни вноски за ДЗПО</t>
  </si>
  <si>
    <t>III. ВСИЧКО ТРАНСФЕРИ</t>
  </si>
  <si>
    <t>ІV. ВР.БЕЗЛ.ЗАЕМИ</t>
  </si>
  <si>
    <t xml:space="preserve">Временни безлихвени заеми от/за държавни предприятия и други сметки, включени в КФП </t>
  </si>
  <si>
    <t xml:space="preserve">Временни безлихвени заеми от/за държавни предприятия, включени в КФП (нето) </t>
  </si>
  <si>
    <t>IV. ВСИЧКО ВРЕМЕННИ БЕЗЛИХВЕНИ ЗАЕМИ</t>
  </si>
  <si>
    <t xml:space="preserve">       VI. ОПЕРАЦИИ С ФИНАНСОВИ АКТИВИ И ПАСИВИ (финансиране на бюдж. салдо)</t>
  </si>
  <si>
    <r>
      <t xml:space="preserve">Заеми от чужбина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</si>
  <si>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 xml:space="preserve">получени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</si>
  <si>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получени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</si>
  <si>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погашения по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</si>
  <si>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r>
      <t xml:space="preserve">погашения по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</si>
  <si>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t>Държавни (общински) ценни книжа емитирани на международните капиталови пазари</t>
  </si>
  <si>
    <r>
      <t xml:space="preserve">Заеми от банки и други лица в страната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b/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b/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b/>
        <sz val="12"/>
        <color indexed="60"/>
        <rFont val="Times New Roman CYR"/>
        <family val="1"/>
        <charset val="204"/>
      </rPr>
      <t>)</t>
    </r>
  </si>
  <si>
    <t>Разчети между първостепенни разпоредители  за централизация на средства и плащания в СЕБРА</t>
  </si>
  <si>
    <t xml:space="preserve">Събрани средства и извършени плащания за сметка на други бюджети, сметки и фондове </t>
  </si>
  <si>
    <t xml:space="preserve">събрани средства и извършени плащания от/за сметки за средствата от Европейския съюз </t>
  </si>
  <si>
    <t>Приватизация на дялове, акции и участия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</si>
  <si>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 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</si>
  <si>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</si>
  <si>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</si>
  <si>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операции с активи - </t>
    </r>
    <r>
      <rPr>
        <sz val="12"/>
        <rFont val="Times New Roman CYR"/>
        <charset val="204"/>
      </rPr>
      <t>предоставени временни депозити и гаранции на други бюджетни организации (-/+)</t>
    </r>
  </si>
  <si>
    <r>
      <t xml:space="preserve">друго финансиране - </t>
    </r>
    <r>
      <rPr>
        <b/>
        <i/>
        <sz val="12"/>
        <rFont val="Times New Roman CYR"/>
        <charset val="204"/>
      </rPr>
      <t>операции с пасиви</t>
    </r>
    <r>
      <rPr>
        <sz val="12"/>
        <rFont val="Times New Roman CYR"/>
        <family val="1"/>
        <charset val="204"/>
      </rPr>
      <t xml:space="preserve"> - получени временни депозити и гаранции от други бюджетни организации (-/+)</t>
    </r>
  </si>
  <si>
    <r>
      <t xml:space="preserve">друго финансиране - </t>
    </r>
    <r>
      <rPr>
        <sz val="12"/>
        <rFont val="Times New Roman CYR"/>
        <charset val="204"/>
      </rPr>
      <t xml:space="preserve">операции с </t>
    </r>
    <r>
      <rPr>
        <i/>
        <sz val="12"/>
        <rFont val="Times New Roman CYR"/>
        <charset val="204"/>
      </rPr>
      <t>активи</t>
    </r>
    <r>
      <rPr>
        <b/>
        <i/>
        <sz val="12"/>
        <rFont val="Times New Roman CYR"/>
        <charset val="204"/>
      </rPr>
      <t xml:space="preserve"> (+/-)</t>
    </r>
  </si>
  <si>
    <r>
      <t>друго финансиране - операции с</t>
    </r>
    <r>
      <rPr>
        <i/>
        <sz val="12"/>
        <rFont val="Times New Roman CYR"/>
        <charset val="204"/>
      </rPr>
      <t xml:space="preserve"> пасиви</t>
    </r>
    <r>
      <rPr>
        <sz val="12"/>
        <rFont val="Times New Roman CYR"/>
        <family val="1"/>
        <charset val="204"/>
      </rPr>
      <t xml:space="preserve"> (+/-)</t>
    </r>
  </si>
  <si>
    <r>
      <t xml:space="preserve">събрани </t>
    </r>
    <r>
      <rPr>
        <sz val="12"/>
        <rFont val="Times New Roman CYR"/>
        <charset val="204"/>
      </rPr>
      <t xml:space="preserve">суми за </t>
    </r>
    <r>
      <rPr>
        <i/>
        <sz val="12"/>
        <rFont val="Times New Roman CYR"/>
        <charset val="204"/>
      </rPr>
      <t>допълнително задължително пенсионно осигуряване (+)</t>
    </r>
  </si>
  <si>
    <r>
      <t xml:space="preserve">разпределени </t>
    </r>
    <r>
      <rPr>
        <sz val="12"/>
        <rFont val="Times New Roman CYR"/>
        <charset val="204"/>
      </rPr>
      <t>суми за</t>
    </r>
    <r>
      <rPr>
        <i/>
        <sz val="12"/>
        <rFont val="Times New Roman CYR"/>
        <charset val="204"/>
      </rPr>
      <t xml:space="preserve"> допълнително задължително пенсионно осигуряване (-)</t>
    </r>
  </si>
  <si>
    <r>
      <rPr>
        <i/>
        <sz val="12"/>
        <rFont val="Times New Roman CYR"/>
        <charset val="204"/>
      </rPr>
      <t>получени</t>
    </r>
    <r>
      <rPr>
        <sz val="12"/>
        <rFont val="Times New Roman CYR"/>
        <family val="1"/>
        <charset val="204"/>
      </rPr>
      <t xml:space="preserve"> парични наличности при </t>
    </r>
    <r>
      <rPr>
        <i/>
        <sz val="12"/>
        <rFont val="Times New Roman CYR"/>
        <charset val="204"/>
      </rPr>
      <t xml:space="preserve">преобразуване на бюджетни организации </t>
    </r>
    <r>
      <rPr>
        <sz val="12"/>
        <rFont val="Times New Roman CYR"/>
        <family val="1"/>
        <charset val="204"/>
      </rPr>
      <t>(+)</t>
    </r>
  </si>
  <si>
    <r>
      <rPr>
        <i/>
        <sz val="12"/>
        <rFont val="Times New Roman CYR"/>
        <charset val="204"/>
      </rPr>
      <t xml:space="preserve">прехвърлени </t>
    </r>
    <r>
      <rPr>
        <sz val="12"/>
        <rFont val="Times New Roman CYR"/>
        <charset val="204"/>
      </rPr>
      <t>парични наличности при</t>
    </r>
    <r>
      <rPr>
        <i/>
        <sz val="12"/>
        <rFont val="Times New Roman CYR"/>
        <charset val="204"/>
      </rPr>
      <t xml:space="preserve"> преобразуване на бюджетни организации</t>
    </r>
    <r>
      <rPr>
        <b/>
        <i/>
        <sz val="12"/>
        <rFont val="Times New Roman CYR"/>
        <family val="1"/>
        <charset val="204"/>
      </rPr>
      <t xml:space="preserve"> (-)</t>
    </r>
  </si>
  <si>
    <r>
      <t xml:space="preserve">Депозити и средства по сметки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   </t>
    </r>
  </si>
  <si>
    <r>
      <t xml:space="preserve">остатък в левова равностойност по валутни сметки  в чужбина от </t>
    </r>
    <r>
      <rPr>
        <i/>
        <sz val="12"/>
        <rFont val="Times New Roman CYR"/>
        <charset val="204"/>
      </rPr>
      <t xml:space="preserve">предходния период </t>
    </r>
    <r>
      <rPr>
        <sz val="12"/>
        <rFont val="Times New Roman CYR"/>
        <charset val="204"/>
      </rPr>
      <t>(+)</t>
    </r>
  </si>
  <si>
    <r>
      <rPr>
        <sz val="12"/>
        <rFont val="Times New Roman CYR"/>
        <charset val="204"/>
      </rPr>
      <t xml:space="preserve">остатък в касата във валута  </t>
    </r>
    <r>
      <rPr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</si>
  <si>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в касата във валута 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</si>
  <si>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charset val="204"/>
      </rPr>
      <t xml:space="preserve"> в левова равностойност по валутни сметки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>(-)</t>
    </r>
  </si>
  <si>
    <r>
      <t xml:space="preserve">Депозити и сметки консолидирани в </t>
    </r>
    <r>
      <rPr>
        <b/>
        <i/>
        <sz val="12"/>
        <color indexed="60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</si>
  <si>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от</t>
    </r>
    <r>
      <rPr>
        <i/>
        <sz val="12"/>
        <rFont val="Times New Roman CYR"/>
        <charset val="204"/>
      </rPr>
      <t xml:space="preserve"> предходния период</t>
    </r>
    <r>
      <rPr>
        <sz val="12"/>
        <rFont val="Times New Roman CYR"/>
        <charset val="204"/>
      </rPr>
      <t xml:space="preserve"> (+) </t>
    </r>
  </si>
  <si>
    <t>остатък по левови депозити на бюджетните организации в БНБ от предходния период (+)</t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</si>
  <si>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 </t>
    </r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</si>
  <si>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депозити на бюджетните организации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sz val="10"/>
        <rFont val="Times New Roman CYR"/>
        <charset val="204"/>
      </rPr>
      <t>БНБ</t>
    </r>
    <r>
      <rPr>
        <sz val="12"/>
        <rFont val="Times New Roman CYR"/>
        <charset val="204"/>
      </rPr>
      <t xml:space="preserve">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края на периода</t>
    </r>
    <r>
      <rPr>
        <sz val="10"/>
        <rFont val="Times New Roman CYR"/>
        <charset val="204"/>
      </rPr>
      <t xml:space="preserve"> (-)</t>
    </r>
  </si>
  <si>
    <t>VI. ВСИЧКО ОПЕРАЦИИ С ФИНАНСОВИ АКТИВИ И ПАСИВИ</t>
  </si>
  <si>
    <t>код по ЕБК:</t>
  </si>
  <si>
    <t>Уточнен план                Общо</t>
  </si>
  <si>
    <r>
      <t>държавни дейности -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</si>
  <si>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местни дейности - 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</si>
  <si>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дофинансиране - </t>
    </r>
    <r>
      <rPr>
        <b/>
        <i/>
        <sz val="12"/>
        <color indexed="18"/>
        <rFont val="Times New Roman"/>
        <family val="1"/>
        <charset val="204"/>
      </rPr>
      <t>ОТЧЕТ</t>
    </r>
  </si>
  <si>
    <t>ОТЧЕТ                                    ОБЩО</t>
  </si>
  <si>
    <t>код от регистъра на бюджетните организации в СЕБРА</t>
  </si>
  <si>
    <t>към</t>
  </si>
  <si>
    <t>ЕИК/БУЛСТАТ</t>
  </si>
  <si>
    <t xml:space="preserve">                                  (наименование на разпоредителя с бюджет)</t>
  </si>
  <si>
    <t xml:space="preserve">               (наименование на първостепенния разпоредител с бюджет)</t>
  </si>
  <si>
    <t>финансово-правна форма</t>
  </si>
  <si>
    <t>§§ от ЕБК, които се включват в съответния показател</t>
  </si>
  <si>
    <t>П О К А З А Т Е Л И</t>
  </si>
  <si>
    <t>(а)</t>
  </si>
  <si>
    <t>2. Други приходи</t>
  </si>
  <si>
    <t>в т. ч.   вноски от приходи на държавни и общински предприятия и институции</t>
  </si>
  <si>
    <t xml:space="preserve">V. Дефицит / излишък = I - II +III - IV </t>
  </si>
  <si>
    <t xml:space="preserve">            получени погашения по предоставени кредити от други държави 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</si>
  <si>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</si>
  <si>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</si>
  <si>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 xml:space="preserve">5. Покупко-продажба на държавни/общински/ ценни книжа от бюдж. предприятия </t>
  </si>
  <si>
    <t xml:space="preserve">13. Касови операции, депозити, покупко-продажба на валута и сетълмент </t>
  </si>
  <si>
    <t>(e-mail)</t>
  </si>
  <si>
    <t xml:space="preserve">(служебни телефони) </t>
  </si>
  <si>
    <t xml:space="preserve"> (бюджетна организация, предприятие по чл. 165, ал. 1 от ЗПФ, поделение)</t>
  </si>
  <si>
    <t>код по ЕБК</t>
  </si>
  <si>
    <t xml:space="preserve">                    Web-адрес</t>
  </si>
  <si>
    <t>e-mail</t>
  </si>
  <si>
    <t xml:space="preserve">      финансово-правна форма</t>
  </si>
  <si>
    <t xml:space="preserve">                           код от регистъра на бюджетните организации в СЕБРА</t>
  </si>
  <si>
    <t xml:space="preserve">                                                               ИНФОРМАЦИЯ ЗА ИЗГОТВЯНЕ НА  ОТЧЕТ ЗА КАСОВОТО ИЗПЪЛНЕНИЕ </t>
  </si>
  <si>
    <t>ГОДИНА</t>
  </si>
  <si>
    <t>ОТЧЕТ ЗА КАСОВОТО ИЗПЪЛНЕНИЕ НА БЮДЖЕТА, СМЕТКИТЕ ЗА СЕС И ЧУЖДИТЕ СРЕДСТВА</t>
  </si>
  <si>
    <t xml:space="preserve">                       НА БЮДЖЕТА, СМЕТКИТЕ ЗА СРЕДСТВАТА ОТ ЕВРОПЕЙСКИЯ СЪЮЗ И СМЕТКИТЕ ЗА ЧУЖДИ СРЕДСТВА КЪМ</t>
  </si>
  <si>
    <t>(В ЛЕВОВЕ)</t>
  </si>
  <si>
    <r>
      <rPr>
        <sz val="14"/>
        <color indexed="28"/>
        <rFont val="Times New Roman"/>
        <family val="1"/>
        <charset val="204"/>
      </rPr>
      <t xml:space="preserve">БЮДЖЕТ </t>
    </r>
    <r>
      <rPr>
        <sz val="12"/>
        <color indexed="28"/>
        <rFont val="Times New Roman"/>
        <family val="1"/>
        <charset val="204"/>
      </rPr>
      <t xml:space="preserve">Годишен         уточнен план                           </t>
    </r>
  </si>
  <si>
    <t xml:space="preserve">БЮДЖЕТ -ОТЧЕТ  </t>
  </si>
  <si>
    <t xml:space="preserve">Сметки за сред-ства от Европей-ския съюз-инди-кативни разчети                    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</si>
  <si>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</si>
  <si>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</si>
  <si>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</si>
  <si>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r>
      <rPr>
        <i/>
        <sz val="14"/>
        <rFont val="Times New Roman"/>
        <family val="1"/>
        <charset val="204"/>
      </rPr>
      <t xml:space="preserve">таблица            'OTCHET'         </t>
    </r>
    <r>
      <rPr>
        <sz val="12"/>
        <rFont val="Times New Roman"/>
        <family val="1"/>
        <charset val="204"/>
      </rPr>
      <t xml:space="preserve">Год. уточнен план                           </t>
    </r>
  </si>
  <si>
    <r>
      <rPr>
        <i/>
        <sz val="14"/>
        <rFont val="Times New Roman"/>
        <family val="1"/>
        <charset val="204"/>
      </rPr>
      <t xml:space="preserve">таблица 'OTCHET'  </t>
    </r>
    <r>
      <rPr>
        <b/>
        <sz val="14"/>
        <rFont val="Times New Roman"/>
        <family val="1"/>
        <charset val="204"/>
      </rPr>
      <t>ОТЧЕТ</t>
    </r>
  </si>
  <si>
    <t xml:space="preserve">                                  П О К А З А Т Е Л И</t>
  </si>
  <si>
    <t xml:space="preserve">                                                                (а)</t>
  </si>
  <si>
    <t>(6)=(2)+(4)+(5)</t>
  </si>
  <si>
    <t xml:space="preserve"> А. ПРИХОДИ, ПОМОЩИ И ДАРЕНИЯ</t>
  </si>
  <si>
    <t xml:space="preserve"> I. Постъпления от текущи приходи</t>
  </si>
  <si>
    <t xml:space="preserve"> 1. Приходи от данъци и осигурителни вноски</t>
  </si>
  <si>
    <t>приходни §§ 01-00 ÷ 20-00</t>
  </si>
  <si>
    <t xml:space="preserve"> 3. Приходи от административни глоби, санкции и наказателни лихви</t>
  </si>
  <si>
    <t>приходни §§ 28-02 и 28-09</t>
  </si>
  <si>
    <t xml:space="preserve"> 4. Нетни приходи от продажби на услуги, стоки и продукция</t>
  </si>
  <si>
    <t>приходeн § 24-04</t>
  </si>
  <si>
    <t xml:space="preserve"> 5. Приходи от наеми</t>
  </si>
  <si>
    <t>приходни §§ 24-05 и 24-06</t>
  </si>
  <si>
    <t xml:space="preserve"> 6. Приходи от концесии и лицензии за ползване на публични активи</t>
  </si>
  <si>
    <t>приходни §§ 41-00 и 42-00</t>
  </si>
  <si>
    <t xml:space="preserve"> 7. Приходи от лихви</t>
  </si>
  <si>
    <t>приходни §§ 24-08 ÷ 24-19</t>
  </si>
  <si>
    <t xml:space="preserve"> 8. Приходи от дивиденти и дялово участие </t>
  </si>
  <si>
    <t>приходни §§ 24-01, 24-03 и 24-07</t>
  </si>
  <si>
    <t xml:space="preserve"> 9. Други текущи приходи и реализирани курсови разлики</t>
  </si>
  <si>
    <t xml:space="preserve"> Общо за група І. Постъпления от текущи приходи</t>
  </si>
  <si>
    <t>сборен ред за група І. Постъпления от текущи приходи</t>
  </si>
  <si>
    <t xml:space="preserve"> IІ. Реализация на нефинансови активи и конфискувани средства</t>
  </si>
  <si>
    <t xml:space="preserve"> 1. Продажба на земя</t>
  </si>
  <si>
    <t>приходeн § 40-40</t>
  </si>
  <si>
    <t xml:space="preserve"> 2. Продажба на други нефинансови дълготрайни активи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</si>
  <si>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</si>
  <si>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3. Конфиск. средства и продажби на конфискувани и от залог нефин. активи </t>
  </si>
  <si>
    <t>приходeн § 28-01</t>
  </si>
  <si>
    <t xml:space="preserve"> Общо за група ІІ. Постъпления от продажби на нефинансови активи</t>
  </si>
  <si>
    <t>сборен ред за група ІІ. Постъпления от продажби на нефинансови активи</t>
  </si>
  <si>
    <t xml:space="preserve"> IІI. Внесен ДДС, др. данъци в/у продажбите и коректив за постъпления </t>
  </si>
  <si>
    <t xml:space="preserve"> 1. Внесен ДДС</t>
  </si>
  <si>
    <t xml:space="preserve"> 2. Внесен данък върху приходите от стопанска дейност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</si>
  <si>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</si>
  <si>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</si>
  <si>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ІІІ. Внесен ДДС и др. данъци в/у продажбите и коректив за постъпления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</si>
  <si>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</si>
  <si>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 xml:space="preserve">     в т. ч. внесен ДДС</t>
  </si>
  <si>
    <t>приходен § 37-01</t>
  </si>
  <si>
    <t xml:space="preserve">                внесен данък в/у приходите от стопанска дейност</t>
  </si>
  <si>
    <t>приходен § 37-02</t>
  </si>
  <si>
    <t xml:space="preserve">                внесени други данъци, такси и вноски в/у продажбите</t>
  </si>
  <si>
    <t>приходен § 37-09</t>
  </si>
  <si>
    <t xml:space="preserve"> IV. Постъпления от застрахователни обезщетения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</si>
  <si>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</si>
  <si>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V. Приходи от помощи и дарения</t>
  </si>
  <si>
    <t xml:space="preserve"> 1. Помощи и дарения от Европейския съюз</t>
  </si>
  <si>
    <t>приходни §§ 46-10, 46-20, 48-10 и 48-20</t>
  </si>
  <si>
    <t xml:space="preserve"> 2. Други помощи и дарения от чужбина</t>
  </si>
  <si>
    <t>приходни §§ 46-30 ÷ 46-80 и §§ 48-30 ÷ 48-80</t>
  </si>
  <si>
    <t>приходeн § 47-00</t>
  </si>
  <si>
    <t xml:space="preserve"> 4. Помощи и дарения от страната</t>
  </si>
  <si>
    <t>приходeн § 45-00</t>
  </si>
  <si>
    <t xml:space="preserve"> Общо за група V. Приходи от помощи и дарения</t>
  </si>
  <si>
    <t>сборен ред за група V. Приходи от помощи и дарения</t>
  </si>
  <si>
    <t xml:space="preserve"> А. ОБЩО ПРИХОДИ, ПОМОЩИ И ДАРЕНИЯ</t>
  </si>
  <si>
    <t xml:space="preserve"> сборен ред за А. ОБЩО ПРИХОДИ, ПОМОЩИ И ДАРЕНИЯ</t>
  </si>
  <si>
    <t xml:space="preserve"> Б. РАЗХОДИ И ПРИДОБИВАНЕ НА НЕФИНАНСОВИ АКТИВИ</t>
  </si>
  <si>
    <t xml:space="preserve"> I. Плащания за текущи нелихвени разходи</t>
  </si>
  <si>
    <t xml:space="preserve"> 1. Разходи за издръжка - нефинансови позиции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</si>
  <si>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</si>
  <si>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2. Разходи за застраховане и други финансови услуги</t>
  </si>
  <si>
    <t>разходни §§ 10-62, 10-63 и 10-69</t>
  </si>
  <si>
    <t xml:space="preserve"> 3. Платени данъци, такси и административни санкции</t>
  </si>
  <si>
    <t>разходен § 19-00</t>
  </si>
  <si>
    <t xml:space="preserve"> 4. Разходи за възнаграждения на персонал</t>
  </si>
  <si>
    <t>разходни §§ 01-00 и 02-00</t>
  </si>
  <si>
    <t xml:space="preserve"> 5. Разходи за осигурителни вноски</t>
  </si>
  <si>
    <t>разходни §§ 05-00 и 08-00</t>
  </si>
  <si>
    <t xml:space="preserve"> Общо за група І. Плащания за текущи нелихвени разходи</t>
  </si>
  <si>
    <t>сборен ред за група І. Плащания за текущи нелихвени разходи</t>
  </si>
  <si>
    <t xml:space="preserve"> IІ. Плащания за придобиване на нефинансови дълготрайни активи</t>
  </si>
  <si>
    <t xml:space="preserve"> 1. Придобиване на земя</t>
  </si>
  <si>
    <t>разходен § 54-00</t>
  </si>
  <si>
    <t xml:space="preserve"> 2. Придобиване на други дълготрайни материални активи</t>
  </si>
  <si>
    <t>разходни §§ 51-00 и 52-00</t>
  </si>
  <si>
    <t xml:space="preserve"> 3. Придобиване на нематериални дълготрайни активи</t>
  </si>
  <si>
    <t>разходен § 53-00</t>
  </si>
  <si>
    <t xml:space="preserve"> 4. Нето-прираст на държавния резерв и изкупуване на земеделска продукция 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</si>
  <si>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</si>
  <si>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</si>
  <si>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</si>
  <si>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Общо за група ІІ. Плащания за на нефинансови дълготрайни активи</t>
  </si>
  <si>
    <t>сборен ред за група ІІ. Плащания за на нефинансови дълготрайни активи</t>
  </si>
  <si>
    <t xml:space="preserve"> III. Плащания за разходи за лихви</t>
  </si>
  <si>
    <t xml:space="preserve"> 1. Разходи за лихви по банкови заеми и държавни (общински) ценни книжа</t>
  </si>
  <si>
    <t>разходни §§ 21-00 ÷ 28-00</t>
  </si>
  <si>
    <t xml:space="preserve"> 2. Разходи за лихви по други заеми и дългове</t>
  </si>
  <si>
    <t>разходен § 29-00</t>
  </si>
  <si>
    <t xml:space="preserve"> Общо за група ІІІ. Плащания за разходи за лихви</t>
  </si>
  <si>
    <t>сборен ред за група ІІІ. Плащания за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</si>
  <si>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</si>
  <si>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</si>
  <si>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разходни §§ 39-00 ÷ 42-00 (за НОИ и НЗОК - и разходен § 00-98) </t>
  </si>
  <si>
    <t xml:space="preserve"> 2. Капиталови трансфери към домакинства</t>
  </si>
  <si>
    <t>разходен § 55-04</t>
  </si>
  <si>
    <t xml:space="preserve"> Общо за група ІV. Трансфери към домакинства</t>
  </si>
  <si>
    <t>сборен ред за група ІV.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</si>
  <si>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</si>
  <si>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</si>
  <si>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>разходни §§ 33-00, 43-00, 44-00, 45-00 и 49-01</t>
  </si>
  <si>
    <t xml:space="preserve"> 2. Капиталови трансфери към други лица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</si>
  <si>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</si>
  <si>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Общо за група V. Субсидии и капиталови трансфери</t>
  </si>
  <si>
    <t>сборен ред за група V. Субсидии и капиталови трансфери</t>
  </si>
  <si>
    <t xml:space="preserve"> Б. ОБЩО РАЗХОДИ И ПРИДОБИВАНЕ НА НЕФИНАНСОВИ АКТИВИ</t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</si>
  <si>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</si>
  <si>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t xml:space="preserve"> В. ТРАНСФЕРИ И БЕЗЛИХВЕНИ ЗАЕМИ М/У БЮДЖ. ОРГАНИЗАЦИИ</t>
  </si>
  <si>
    <t xml:space="preserve"> 1. Трансфери между бюджетни организации (нето)</t>
  </si>
  <si>
    <t>трансферни параграфи §§ 30-00 ÷ 32-00 и 60-00 ÷ 69-00</t>
  </si>
  <si>
    <t xml:space="preserve"> 2. Временни безлихвени заеми между бюджетни организации (нето)</t>
  </si>
  <si>
    <t>трансферни параграфи §§ 74-00 ÷ 78-00</t>
  </si>
  <si>
    <t xml:space="preserve"> В. ОБЩО ТРАНСФЕРИ И  ЗАЕМИ М/У БЮДЖЕТНИ ОРГАНИЗАЦИИ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</si>
  <si>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</si>
  <si>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t>Г. Бюджетно салдо: Дефицит (-) / излишък (+) = (А. - Б. + В. )</t>
  </si>
  <si>
    <t>Д. Финансиране на бюджетното салдо (Е. + Ж. + З. - И.)</t>
  </si>
  <si>
    <t xml:space="preserve"> Е. ОПЕРАЦИИ С ФИНАНСОВИ АКТИВИ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</si>
  <si>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</si>
  <si>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</si>
  <si>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>финансиращи §§ 70-01 и 70-03</t>
  </si>
  <si>
    <t xml:space="preserve"> 2. Постъпления от реализация и приватизация на дялове, акциии и участия</t>
  </si>
  <si>
    <t>финансиращи §§ 70-10 и 90-00</t>
  </si>
  <si>
    <t xml:space="preserve"> Общо за група І. Придобиване и реализиране на дялове, акции и участия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</si>
  <si>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</si>
  <si>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 xml:space="preserve"> IІ. Предоставени заеми, възмездна фин. помощ и активирани гаранции</t>
  </si>
  <si>
    <t xml:space="preserve"> 1. Предоставени заеми и възмездна финансова помощ (-)</t>
  </si>
  <si>
    <t>финансиращи §§ 71-01, 72-01 и 79-01</t>
  </si>
  <si>
    <t xml:space="preserve"> 2. Получени погашения по предоставени заеми и възмездна фин. помощ (+)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</si>
  <si>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</si>
  <si>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3. Плащания по активирани гаранции  - главници по гарантирани заеми</t>
  </si>
  <si>
    <t>финансиращи §§ 73-20, 73-69 и 73-70</t>
  </si>
  <si>
    <t xml:space="preserve"> 4. Възстановени суми по активирани гаранции - главници</t>
  </si>
  <si>
    <t>финансиращи §§ 73-91 и 73-92</t>
  </si>
  <si>
    <t xml:space="preserve"> Общо за група ІІ. Предоставени заеми, възмездна фин. помощ и гаранции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</si>
  <si>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</si>
  <si>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 xml:space="preserve"> IІI. Други операции с финансови активи</t>
  </si>
  <si>
    <t xml:space="preserve"> 1. Нето-операции с други ценни книжа  и фин. активи (кеш-мениджмънт)</t>
  </si>
  <si>
    <t>финансиращи §§ 91-01 и 92-00</t>
  </si>
  <si>
    <t xml:space="preserve"> 2. Други операции с финансови активи (нето)</t>
  </si>
  <si>
    <t>финансиращи §§ 73-93, 93-36, 93-38</t>
  </si>
  <si>
    <t xml:space="preserve"> Общо за група ІІІ. Други операции с финансови активи</t>
  </si>
  <si>
    <t xml:space="preserve">  Сборен ред за група ІІІ. Други операции с финансови активи</t>
  </si>
  <si>
    <t xml:space="preserve"> Е. ОБЩО ОПЕРАЦИИ С ФИНАНСОВИ АКТИВИ</t>
  </si>
  <si>
    <t xml:space="preserve"> Сборен ред за Е. ОБЩО ОПЕРАЦИИ С ФИНАНСОВИ АКТИВИ</t>
  </si>
  <si>
    <t xml:space="preserve"> Ж. ОПЕРАЦИИ С ФИНАНСОВИ ПАСИВИ</t>
  </si>
  <si>
    <t xml:space="preserve"> I. Емитирани държавни (общински) ценни книжа</t>
  </si>
  <si>
    <t xml:space="preserve"> 1. Постъпления от емисии на държавни (общински) ценни книжа (+)</t>
  </si>
  <si>
    <t>финансиращи §§ 81-11, 81-12 и 85-00</t>
  </si>
  <si>
    <t xml:space="preserve"> 2. Погашения по емисии на държавни (общински) ценни книжа) (-)</t>
  </si>
  <si>
    <t>финансиращи §§ 81-21, 81-22 и 86-00</t>
  </si>
  <si>
    <t xml:space="preserve"> Общо за група І. Емитирани държавни (общински) ценни книжа</t>
  </si>
  <si>
    <t xml:space="preserve"> Сборен ред за група І. Емитирани държавни (общински) ценни книжа</t>
  </si>
  <si>
    <t xml:space="preserve"> IІ. Заеми от банки и други лица</t>
  </si>
  <si>
    <t xml:space="preserve"> 1. Получени банкови и други заеми (+)</t>
  </si>
  <si>
    <t xml:space="preserve">финансиращи §§ 80-11, 80-12, 80-31, 80-32, 80-51, 80-52, 80-97, 83-11, 83-12, 83-71, 83-72 </t>
  </si>
  <si>
    <t xml:space="preserve"> 2. Погашения по получени банкови и други заеми (-)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</si>
  <si>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</si>
  <si>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Общо за група ІІ. Заеми от банки и други лица</t>
  </si>
  <si>
    <t>Сборен ред за група ІІ. Заеми от банки и други лица</t>
  </si>
  <si>
    <t xml:space="preserve"> IІI. Финансиране чрез финансов лизинг и търговски кредит</t>
  </si>
  <si>
    <t xml:space="preserve"> 1. Получено финансиране по финансов лизинг и търговски кредит (+)</t>
  </si>
  <si>
    <t>финансиращ § 93-17</t>
  </si>
  <si>
    <t xml:space="preserve"> 2. Погашения по финансов лизинг и търговски кредит (-)</t>
  </si>
  <si>
    <t>финансиращ § 93-18</t>
  </si>
  <si>
    <t xml:space="preserve"> Общо за група ІІІ. Финансиране чрез фин. лизинг и търговски кредит</t>
  </si>
  <si>
    <t>Сборен ред за група ІІІ. Финансиране чрез фин. лизинг и търговски кредит</t>
  </si>
  <si>
    <t>ІV. Други операции с финансови пасиви</t>
  </si>
  <si>
    <t xml:space="preserve"> 1. Операции с чужди средства (нето)</t>
  </si>
  <si>
    <t>финансиращи §§ 93-01, 93-10, 93-55 и 93-56</t>
  </si>
  <si>
    <t xml:space="preserve"> 2. Друго финансиране - операции с пасиви (нето)</t>
  </si>
  <si>
    <t>финансиращи §§ 93-37 и 93-39</t>
  </si>
  <si>
    <t xml:space="preserve"> Общо за група ІV. Други операции с финансови пасиви</t>
  </si>
  <si>
    <t>Сборен ред за група ІV. Други операции с финансови пасиви</t>
  </si>
  <si>
    <t xml:space="preserve"> Ж. ОБЩО ОПЕРАЦИИ С ФИНАНСОВИ ПАСИВИ</t>
  </si>
  <si>
    <t xml:space="preserve"> Сборен ред за Ж. ОБЩО ОПЕРАЦИИ С ФИНАНСОВИ ПАСИВИ</t>
  </si>
  <si>
    <t xml:space="preserve"> З. НЕТО-РАЗЧЕТИ И ОПЕРАЦИИ</t>
  </si>
  <si>
    <t xml:space="preserve"> 1. Нето-операции за сметка на средства от Европейския съюз</t>
  </si>
  <si>
    <t>финансиращи §§ 93-21 ÷ 93-28</t>
  </si>
  <si>
    <t xml:space="preserve"> 2. Операции за сметка на други бюджети, сметки и фондове</t>
  </si>
  <si>
    <t>финансиращ § 88-00</t>
  </si>
  <si>
    <t xml:space="preserve"> 3. Други нето-разчети и операции на бюджетни организации</t>
  </si>
  <si>
    <r>
      <t>финансиращи §§ 87-00, 89-00, 93-30, 93-95, 93-96, 95-13 и 98-00</t>
    </r>
    <r>
      <rPr>
        <sz val="11"/>
        <rFont val="Times New Roman Cyr"/>
        <charset val="204"/>
      </rPr>
      <t xml:space="preserve"> (за ЦБ - и § 96-01 и 96-02)</t>
    </r>
  </si>
  <si>
    <t xml:space="preserve"> 4. Разлики от закръгления в хил. лв. (+/-)</t>
  </si>
  <si>
    <t>прилага се само за отчета в хил. лв.</t>
  </si>
  <si>
    <t xml:space="preserve"> З. ОБЩО НЕТО-РАЗЧЕТИ И ДРУГИ ОПЕРАЦИИ</t>
  </si>
  <si>
    <t xml:space="preserve"> Сборен ред за З. ОБЩО НЕТО-РАЗЧЕТИ И ДРУГИ НЕТНИ ПОЗИЦИИ</t>
  </si>
  <si>
    <t xml:space="preserve"> И. ИЗМЕНЕНИЕ НА ПАРИЧНИТЕ СРЕДСТВА</t>
  </si>
  <si>
    <t xml:space="preserve"> 1. Наличности на парични средства в началото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</si>
  <si>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</si>
  <si>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2. Преоценка на наличности в чудестранна валута в края на отчетния период</t>
  </si>
  <si>
    <t>финансиращи §§ 95-14 и 95-49</t>
  </si>
  <si>
    <t xml:space="preserve"> 3. Наличности на парични средства в края на отчетния период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</si>
  <si>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</si>
  <si>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И. ИЗМЕНЕНИЕ НА ПАРИЧНИТЕ СРЕДСТВА (3. - 1. - 2.)</t>
  </si>
  <si>
    <t xml:space="preserve"> Сборен ред за И. ИЗМЕНЕНИЕ НА ПАРИЧНИТЕ СРЕДСТВА (3. - 1. - 2.)</t>
  </si>
  <si>
    <t xml:space="preserve">                                                              Дата:</t>
  </si>
  <si>
    <t xml:space="preserve">              ГЛ. СЧЕТОВОДИТЕЛ:</t>
  </si>
  <si>
    <t xml:space="preserve">                          РЪКОВОДИТЕЛ: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</si>
  <si>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</si>
  <si>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</si>
  <si>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НА БЮДЖ. САЛДО И ФИНАНСИРАНЕ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</si>
  <si>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НА КАСОВИ ПОТОЦИ С НАЛИЧНОСТ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</si>
  <si>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>ОТЧЕТНИ ДАННИ ПО ЕБК ЗА ИЗПЪЛНЕНИЕТО НА БЮДЖЕТА</t>
  </si>
  <si>
    <t>ОТЧЕТНИ ДАННИ ПО ЕБК ЗА СМЕТКИТЕ ЗА ЧУЖДИ СРЕДСТВА</t>
  </si>
  <si>
    <t>ОТЧЕТНИ ДАННИ ПО ЕБК ЗА СМЕТКИТЕ ЗА СРЕДСТВАТА ОТ ЕВРОПЕЙСКИЯ СЪЮЗ - РА</t>
  </si>
  <si>
    <t>ОТЧЕТНИ ДАННИ ПО ЕБК ЗА СМЕТКИТЕ ЗА СРЕДСТВАТА ОТ ЕВРОПЕЙСКИЯ СЪЮЗ - ДЕС</t>
  </si>
  <si>
    <t>ОТЧЕТНИ ДАННИ ПО ЕБК ЗА СМЕТКИТЕ ЗА СРЕДСТВАТА ОТ ЕВРОПЕЙСКИЯ СЪЮЗ - ДМП</t>
  </si>
  <si>
    <t>ОТЧЕТНИ ДАННИ ПО ЕБК ЗА СМЕТКИТЕ ЗА СРЕДСТВАТА ОТ ЕВРОПЕЙСКИЯ СЪЮЗ - КСФ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</si>
  <si>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</si>
  <si>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</si>
  <si>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</si>
  <si>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</si>
  <si>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</si>
  <si>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</si>
  <si>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</si>
  <si>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</si>
  <si>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</si>
  <si>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</si>
  <si>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</si>
  <si>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</si>
  <si>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</si>
  <si>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</si>
  <si>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</si>
  <si>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</si>
  <si>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</si>
  <si>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</si>
  <si>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</si>
  <si>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</si>
  <si>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</si>
  <si>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</si>
  <si>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</si>
  <si>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</si>
  <si>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</si>
  <si>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Министерство на икономиката</t>
  </si>
  <si>
    <t>Министерство на регионалното развитие и благоустройство</t>
  </si>
  <si>
    <t>Министерство на енергетиката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</si>
  <si>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</si>
  <si>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</si>
  <si>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</si>
  <si>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Министерство на туризма</t>
  </si>
  <si>
    <t>Висше училище по телекомуникации и пощи - София</t>
  </si>
  <si>
    <t>Държавно предприятие „Център за предоставяне на услуги”</t>
  </si>
  <si>
    <t xml:space="preserve">Държавно предприятие „Единен системен оператор“ </t>
  </si>
  <si>
    <t>Фонд "Сигурност на електроенергийната система"</t>
  </si>
  <si>
    <t xml:space="preserve">        II.1. РАЗХОДИ ПО ДЕЙНОСТИ</t>
  </si>
  <si>
    <t>Мита и митнически такси</t>
  </si>
  <si>
    <t xml:space="preserve">                        ОТЧЕТНИ ДАННИ ЗА:</t>
  </si>
  <si>
    <t>0100</t>
  </si>
  <si>
    <t>0200</t>
  </si>
  <si>
    <t>0300</t>
  </si>
  <si>
    <t>0400</t>
  </si>
  <si>
    <t>0500</t>
  </si>
  <si>
    <t>0600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</si>
  <si>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</si>
  <si>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</si>
  <si>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</si>
  <si>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</si>
  <si>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</si>
  <si>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</si>
  <si>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</si>
  <si>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</si>
  <si>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</si>
  <si>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</si>
  <si>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</si>
  <si>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</si>
  <si>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</si>
  <si>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</si>
  <si>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</si>
  <si>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</si>
  <si>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3000</t>
  </si>
  <si>
    <t>3200</t>
  </si>
  <si>
    <t>3300</t>
  </si>
  <si>
    <t>3400</t>
  </si>
  <si>
    <t>3500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</si>
  <si>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</si>
  <si>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</si>
  <si>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</si>
  <si>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</si>
  <si>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</si>
  <si>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</si>
  <si>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</si>
  <si>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</si>
  <si>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</si>
  <si>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</si>
  <si>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</si>
  <si>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</si>
  <si>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5300</t>
  </si>
  <si>
    <t>6100</t>
  </si>
  <si>
    <t>6200</t>
  </si>
  <si>
    <t>6300</t>
  </si>
  <si>
    <t>7100</t>
  </si>
  <si>
    <t>8200</t>
  </si>
  <si>
    <t>8300</t>
  </si>
  <si>
    <t>8400</t>
  </si>
  <si>
    <t>8500</t>
  </si>
  <si>
    <t>8600</t>
  </si>
  <si>
    <t>9900</t>
  </si>
  <si>
    <t>1701</t>
  </si>
  <si>
    <t>1702</t>
  </si>
  <si>
    <t>1703</t>
  </si>
  <si>
    <t>1704</t>
  </si>
  <si>
    <t>1705</t>
  </si>
  <si>
    <t>1706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</si>
  <si>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</si>
  <si>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</si>
  <si>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</si>
  <si>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</si>
  <si>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</si>
  <si>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</si>
  <si>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</si>
  <si>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</si>
  <si>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</si>
  <si>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1721</t>
  </si>
  <si>
    <t>1722</t>
  </si>
  <si>
    <t>1723</t>
  </si>
  <si>
    <t>1731</t>
  </si>
  <si>
    <t>1732</t>
  </si>
  <si>
    <t>1733</t>
  </si>
  <si>
    <t>1734</t>
  </si>
  <si>
    <t>1735</t>
  </si>
  <si>
    <t>1741</t>
  </si>
  <si>
    <t>1742</t>
  </si>
  <si>
    <t>1743</t>
  </si>
  <si>
    <t>1751</t>
  </si>
  <si>
    <t>1752</t>
  </si>
  <si>
    <t>1753</t>
  </si>
  <si>
    <t>1754</t>
  </si>
  <si>
    <t>1759</t>
  </si>
  <si>
    <t>1767</t>
  </si>
  <si>
    <t>1768</t>
  </si>
  <si>
    <t>1771</t>
  </si>
  <si>
    <t>1772</t>
  </si>
  <si>
    <t>1790</t>
  </si>
  <si>
    <t>1281</t>
  </si>
  <si>
    <t>1282</t>
  </si>
  <si>
    <t>1283</t>
  </si>
  <si>
    <t>1313</t>
  </si>
  <si>
    <t>3535</t>
  </si>
  <si>
    <t>1950</t>
  </si>
  <si>
    <t>2170</t>
  </si>
  <si>
    <t>2480</t>
  </si>
  <si>
    <t>9817</t>
  </si>
  <si>
    <t>2220</t>
  </si>
  <si>
    <t>1060</t>
  </si>
  <si>
    <t>5500</t>
  </si>
  <si>
    <t>5591</t>
  </si>
  <si>
    <t>5592</t>
  </si>
  <si>
    <t>5600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</si>
  <si>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</si>
  <si>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</si>
  <si>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</si>
  <si>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</si>
  <si>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</si>
  <si>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</si>
  <si>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</si>
  <si>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</si>
  <si>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</si>
  <si>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</si>
  <si>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</si>
  <si>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</si>
  <si>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</si>
  <si>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</si>
  <si>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</si>
  <si>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</si>
  <si>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</si>
  <si>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</si>
  <si>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</si>
  <si>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</si>
  <si>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</si>
  <si>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</si>
  <si>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</si>
  <si>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</si>
  <si>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</si>
  <si>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</si>
  <si>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</si>
  <si>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</si>
  <si>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</si>
  <si>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</si>
  <si>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</si>
  <si>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</si>
  <si>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</si>
  <si>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</si>
  <si>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</si>
  <si>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</si>
  <si>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</si>
  <si>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</si>
  <si>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</si>
  <si>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</si>
  <si>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</si>
  <si>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</si>
  <si>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</si>
  <si>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</si>
  <si>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</si>
  <si>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</si>
  <si>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</si>
  <si>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</si>
  <si>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</si>
  <si>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</si>
  <si>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</si>
  <si>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</si>
  <si>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</si>
  <si>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</si>
  <si>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</si>
  <si>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</si>
  <si>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</si>
  <si>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</si>
  <si>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</si>
  <si>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</si>
  <si>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5601</t>
  </si>
  <si>
    <t>5602</t>
  </si>
  <si>
    <t>5603</t>
  </si>
  <si>
    <t>5605</t>
  </si>
  <si>
    <t>5606</t>
  </si>
  <si>
    <t>5607</t>
  </si>
  <si>
    <t>5608</t>
  </si>
  <si>
    <t>5609</t>
  </si>
  <si>
    <t>5610</t>
  </si>
  <si>
    <t>5611</t>
  </si>
  <si>
    <t>5701</t>
  </si>
  <si>
    <t>5702</t>
  </si>
  <si>
    <t>5703</t>
  </si>
  <si>
    <t>5704</t>
  </si>
  <si>
    <t>5801</t>
  </si>
  <si>
    <t>5802</t>
  </si>
  <si>
    <t>5803</t>
  </si>
  <si>
    <t>5804</t>
  </si>
  <si>
    <t>5805</t>
  </si>
  <si>
    <t>5806</t>
  </si>
  <si>
    <t>5807</t>
  </si>
  <si>
    <t>5808</t>
  </si>
  <si>
    <t>5901</t>
  </si>
  <si>
    <t>5902</t>
  </si>
  <si>
    <t>5903</t>
  </si>
  <si>
    <t>5904</t>
  </si>
  <si>
    <t>5905</t>
  </si>
  <si>
    <t>5906</t>
  </si>
  <si>
    <t>5907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</si>
  <si>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</si>
  <si>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</si>
  <si>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</si>
  <si>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</si>
  <si>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</si>
  <si>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</si>
  <si>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</si>
  <si>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</si>
  <si>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</si>
  <si>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6101</t>
  </si>
  <si>
    <t>6102</t>
  </si>
  <si>
    <t>6103</t>
  </si>
  <si>
    <t>6104</t>
  </si>
  <si>
    <t>6105</t>
  </si>
  <si>
    <t>6106</t>
  </si>
  <si>
    <t>6107</t>
  </si>
  <si>
    <t>6108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</si>
  <si>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</si>
  <si>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</si>
  <si>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</si>
  <si>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</si>
  <si>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</si>
  <si>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</si>
  <si>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</si>
  <si>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</si>
  <si>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</si>
  <si>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</si>
  <si>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</si>
  <si>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</si>
  <si>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</si>
  <si>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</si>
  <si>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</si>
  <si>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</si>
  <si>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</si>
  <si>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</si>
  <si>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</si>
  <si>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</si>
  <si>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</si>
  <si>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</si>
  <si>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</si>
  <si>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6401</t>
  </si>
  <si>
    <t>6402</t>
  </si>
  <si>
    <t>6403</t>
  </si>
  <si>
    <t>6404</t>
  </si>
  <si>
    <t>6405</t>
  </si>
  <si>
    <t>6406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</si>
  <si>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</si>
  <si>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</si>
  <si>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</si>
  <si>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</si>
  <si>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</si>
  <si>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</si>
  <si>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</si>
  <si>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</si>
  <si>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</si>
  <si>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</si>
  <si>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</si>
  <si>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</si>
  <si>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</si>
  <si>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</si>
  <si>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</si>
  <si>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</si>
  <si>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</si>
  <si>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</si>
  <si>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</si>
  <si>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</si>
  <si>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</si>
  <si>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</si>
  <si>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</si>
  <si>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</si>
  <si>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</si>
  <si>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</si>
  <si>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</si>
  <si>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</si>
  <si>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</si>
  <si>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6701</t>
  </si>
  <si>
    <t>6702</t>
  </si>
  <si>
    <t>6703</t>
  </si>
  <si>
    <t>6704</t>
  </si>
  <si>
    <t>6705</t>
  </si>
  <si>
    <t>6706</t>
  </si>
  <si>
    <t>6707</t>
  </si>
  <si>
    <t>6801</t>
  </si>
  <si>
    <t>6802</t>
  </si>
  <si>
    <t>6803</t>
  </si>
  <si>
    <t>6804</t>
  </si>
  <si>
    <t>6805</t>
  </si>
  <si>
    <t>6806</t>
  </si>
  <si>
    <t>6807</t>
  </si>
  <si>
    <t>6808</t>
  </si>
  <si>
    <t>6901</t>
  </si>
  <si>
    <t>6902</t>
  </si>
  <si>
    <t>6903</t>
  </si>
  <si>
    <t>6904</t>
  </si>
  <si>
    <t>6905</t>
  </si>
  <si>
    <t>6906</t>
  </si>
  <si>
    <t>6907</t>
  </si>
  <si>
    <t>7001</t>
  </si>
  <si>
    <t>7002</t>
  </si>
  <si>
    <t>7003</t>
  </si>
  <si>
    <t>7004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</si>
  <si>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</si>
  <si>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</si>
  <si>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</si>
  <si>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</si>
  <si>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</si>
  <si>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</si>
  <si>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</si>
  <si>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</si>
  <si>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</si>
  <si>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</si>
  <si>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</si>
  <si>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</si>
  <si>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</si>
  <si>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</si>
  <si>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</si>
  <si>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</si>
  <si>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</si>
  <si>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</si>
  <si>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</si>
  <si>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</si>
  <si>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</si>
  <si>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</si>
  <si>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</si>
  <si>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</si>
  <si>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</si>
  <si>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</si>
  <si>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</si>
  <si>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</si>
  <si>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</si>
  <si>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</si>
  <si>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</si>
  <si>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</si>
  <si>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</si>
  <si>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</si>
  <si>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</si>
  <si>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</si>
  <si>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</si>
  <si>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</si>
  <si>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</si>
  <si>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</si>
  <si>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</si>
  <si>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</si>
  <si>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</si>
  <si>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</si>
  <si>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</si>
  <si>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</si>
  <si>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</si>
  <si>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</si>
  <si>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</si>
  <si>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</si>
  <si>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</si>
  <si>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</si>
  <si>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</si>
  <si>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</si>
  <si>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</si>
  <si>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</si>
  <si>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</si>
  <si>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</si>
  <si>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</si>
  <si>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</si>
  <si>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</si>
  <si>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</si>
  <si>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</si>
  <si>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</si>
  <si>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</si>
  <si>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</si>
  <si>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</si>
  <si>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</si>
  <si>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7501</t>
  </si>
  <si>
    <t>7502</t>
  </si>
  <si>
    <t>7503</t>
  </si>
  <si>
    <t>7504</t>
  </si>
  <si>
    <t>7505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</si>
  <si>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</si>
  <si>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</si>
  <si>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</si>
  <si>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</si>
  <si>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</si>
  <si>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</si>
  <si>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</si>
  <si>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</si>
  <si>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</si>
  <si>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</si>
  <si>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</si>
  <si>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</si>
  <si>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</si>
  <si>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</si>
  <si>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</si>
  <si>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</si>
  <si>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</si>
  <si>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</si>
  <si>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</si>
  <si>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</si>
  <si>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</si>
  <si>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7801</t>
  </si>
  <si>
    <t>7802</t>
  </si>
  <si>
    <t>7803</t>
  </si>
  <si>
    <t>7804</t>
  </si>
  <si>
    <t>7805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</si>
  <si>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</si>
  <si>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</si>
  <si>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</si>
  <si>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</si>
  <si>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</si>
  <si>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</si>
  <si>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</si>
  <si>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</si>
  <si>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</si>
  <si>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</si>
  <si>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</si>
  <si>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</si>
  <si>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Разходи за лихви и отстъпки по облигации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</si>
  <si>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</si>
  <si>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</si>
  <si>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</si>
  <si>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лихви и отстъпки по облигации, емитирани и търгувани на международните капиталови пазари</t>
  </si>
  <si>
    <t>Субсидии и други текущи трансфери за нефинансови предприятия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</si>
  <si>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</si>
  <si>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</si>
  <si>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</si>
  <si>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</si>
  <si>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</si>
  <si>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</si>
  <si>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</si>
  <si>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</si>
  <si>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</si>
  <si>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</si>
  <si>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</si>
  <si>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</si>
  <si>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</si>
  <si>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</si>
  <si>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</si>
  <si>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</si>
  <si>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</si>
  <si>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</si>
  <si>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</si>
  <si>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</si>
  <si>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</si>
  <si>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</si>
  <si>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</si>
  <si>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</si>
  <si>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</si>
  <si>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</si>
  <si>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</si>
  <si>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</si>
  <si>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</si>
  <si>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</si>
  <si>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</si>
  <si>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</si>
  <si>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</si>
  <si>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</si>
  <si>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</si>
  <si>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</si>
  <si>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</si>
  <si>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</si>
  <si>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</si>
  <si>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</si>
  <si>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</si>
  <si>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</si>
  <si>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</si>
  <si>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</si>
  <si>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</si>
  <si>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</si>
  <si>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</si>
  <si>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</si>
  <si>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</si>
  <si>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</si>
  <si>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</si>
  <si>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</si>
  <si>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</si>
  <si>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</si>
  <si>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</si>
  <si>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</si>
  <si>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</si>
  <si>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</si>
  <si>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</si>
  <si>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</si>
  <si>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</si>
  <si>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</si>
  <si>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</si>
  <si>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</si>
  <si>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</si>
  <si>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</si>
  <si>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</si>
  <si>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</si>
  <si>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</si>
  <si>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</si>
  <si>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</si>
  <si>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</si>
  <si>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</si>
  <si>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</si>
  <si>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</si>
  <si>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</si>
  <si>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</si>
  <si>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</si>
  <si>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</si>
  <si>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</si>
  <si>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</si>
  <si>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</si>
  <si>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</si>
  <si>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</si>
  <si>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</si>
  <si>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</si>
  <si>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</si>
  <si>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</si>
  <si>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</si>
  <si>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</si>
  <si>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</si>
  <si>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</si>
  <si>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</si>
  <si>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</si>
  <si>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</si>
  <si>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</si>
  <si>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</si>
  <si>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</si>
  <si>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</si>
  <si>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</si>
  <si>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</si>
  <si>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</si>
  <si>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</si>
  <si>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</si>
  <si>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</si>
  <si>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</si>
  <si>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</si>
  <si>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</si>
  <si>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</si>
  <si>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</si>
  <si>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</si>
  <si>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</si>
  <si>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</si>
  <si>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</si>
  <si>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</si>
  <si>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</si>
  <si>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</si>
  <si>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</si>
  <si>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</si>
  <si>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</si>
  <si>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</si>
  <si>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</si>
  <si>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</si>
  <si>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</si>
  <si>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</si>
  <si>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</si>
  <si>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</si>
  <si>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</si>
  <si>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</si>
  <si>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</si>
  <si>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</si>
  <si>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</si>
  <si>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</si>
  <si>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</si>
  <si>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</si>
  <si>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</si>
  <si>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</si>
  <si>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</si>
  <si>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</si>
  <si>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</si>
  <si>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</si>
  <si>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</si>
  <si>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</si>
  <si>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</si>
  <si>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</si>
  <si>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</si>
  <si>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</si>
  <si>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</si>
  <si>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</si>
  <si>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</si>
  <si>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</si>
  <si>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</si>
  <si>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</si>
  <si>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</si>
  <si>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</si>
  <si>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</si>
  <si>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</si>
  <si>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</si>
  <si>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</si>
  <si>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</si>
  <si>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</si>
  <si>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</si>
  <si>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</si>
  <si>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</si>
  <si>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</si>
  <si>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</si>
  <si>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</si>
  <si>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</si>
  <si>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</si>
  <si>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</si>
  <si>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</si>
  <si>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</si>
  <si>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</si>
  <si>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</si>
  <si>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</si>
  <si>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</si>
  <si>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</si>
  <si>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</si>
  <si>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</si>
  <si>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</si>
  <si>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</si>
  <si>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</si>
  <si>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</si>
  <si>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</si>
  <si>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</si>
  <si>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</si>
  <si>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</si>
  <si>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</si>
  <si>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</si>
  <si>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</si>
  <si>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</si>
  <si>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</si>
  <si>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</si>
  <si>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</si>
  <si>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</si>
  <si>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</si>
  <si>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</si>
  <si>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</si>
  <si>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</si>
  <si>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</si>
  <si>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</si>
  <si>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</si>
  <si>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</si>
  <si>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</si>
  <si>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</si>
  <si>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</si>
  <si>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</si>
  <si>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</si>
  <si>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</si>
  <si>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</si>
  <si>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</si>
  <si>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</si>
  <si>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</si>
  <si>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</si>
  <si>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</si>
  <si>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</si>
  <si>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</si>
  <si>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</si>
  <si>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</si>
  <si>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 xml:space="preserve">Драгоман 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</si>
  <si>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</si>
  <si>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</si>
  <si>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</si>
  <si>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</si>
  <si>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</si>
  <si>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</si>
  <si>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</si>
  <si>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</si>
  <si>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</si>
  <si>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</si>
  <si>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</si>
  <si>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</si>
  <si>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</si>
  <si>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</si>
  <si>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</si>
  <si>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</si>
  <si>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</si>
  <si>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</si>
  <si>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</si>
  <si>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</si>
  <si>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</si>
  <si>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</si>
  <si>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</si>
  <si>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</si>
  <si>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</si>
  <si>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</si>
  <si>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</si>
  <si>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</si>
  <si>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</si>
  <si>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</si>
  <si>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</si>
  <si>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</si>
  <si>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</si>
  <si>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</si>
  <si>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</si>
  <si>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</si>
  <si>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</si>
  <si>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</si>
  <si>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</si>
  <si>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</si>
  <si>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</si>
  <si>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</si>
  <si>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</si>
  <si>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</si>
  <si>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</si>
  <si>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</si>
  <si>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</si>
  <si>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</si>
  <si>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</si>
  <si>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</si>
  <si>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</si>
  <si>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</si>
  <si>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</si>
  <si>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</si>
  <si>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</si>
  <si>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</si>
  <si>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</si>
  <si>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 ОТ ЕБК</t>
  </si>
  <si>
    <t>Отчет към:</t>
  </si>
  <si>
    <t>(9)</t>
  </si>
  <si>
    <t>(10)</t>
  </si>
  <si>
    <t>(11)</t>
  </si>
  <si>
    <r>
      <rPr>
        <b/>
        <i/>
        <sz val="10"/>
        <color indexed="10"/>
        <rFont val="Arial Cyr"/>
        <charset val="204"/>
      </rPr>
      <t>РАЗДЕЛ I.</t>
    </r>
    <r>
      <rPr>
        <b/>
        <i/>
        <sz val="10"/>
        <rFont val="Arial Cyr"/>
        <charset val="204"/>
      </rPr>
      <t xml:space="preserve"> ПРИХОДИ, ПОМОЩИ И ДАРЕНИЯ (от §§01 до 48)</t>
    </r>
  </si>
  <si>
    <t>в т.ч.:</t>
  </si>
  <si>
    <t>Данък при придобиване на имущество по дарения и възмезден начин</t>
  </si>
  <si>
    <t>Постъпления от продажба на нефинансови активи</t>
  </si>
  <si>
    <r>
      <rPr>
        <b/>
        <i/>
        <sz val="10"/>
        <color indexed="10"/>
        <rFont val="Arial Cyr"/>
        <charset val="204"/>
      </rPr>
      <t xml:space="preserve">РАЗДЕЛ II </t>
    </r>
    <r>
      <rPr>
        <b/>
        <i/>
        <sz val="10"/>
        <rFont val="Arial Cyr"/>
        <charset val="204"/>
      </rPr>
      <t>РАЗХОДИ (§§ 01 до 57)</t>
    </r>
  </si>
  <si>
    <t>в т ч.:</t>
  </si>
  <si>
    <t>Разходи за лихви</t>
  </si>
  <si>
    <r>
      <t xml:space="preserve"> </t>
    </r>
    <r>
      <rPr>
        <i/>
        <sz val="10"/>
        <rFont val="Arial"/>
        <family val="2"/>
        <charset val="204"/>
      </rPr>
      <t>Вътрешни (§21-00; §22-00; §29-00)</t>
    </r>
  </si>
  <si>
    <t xml:space="preserve"> Външни (§25-00; §26-00; §27-00, §28-00)</t>
  </si>
  <si>
    <t>Субсидии и др.текущи трансфери за нефинансови предприятия</t>
  </si>
  <si>
    <r>
      <rPr>
        <b/>
        <i/>
        <sz val="10"/>
        <color indexed="10"/>
        <rFont val="Arial Cyr"/>
        <charset val="204"/>
      </rPr>
      <t>РАЗДЕЛ III</t>
    </r>
    <r>
      <rPr>
        <b/>
        <i/>
        <sz val="10"/>
        <color indexed="8"/>
        <rFont val="Arial CYR"/>
        <charset val="204"/>
      </rPr>
      <t xml:space="preserve"> БЮДЖЕТНИ ВЗАИМООТНОШЕНИЯ - трансфери и временни безлихвени заеми  (&amp;&amp;31 до 78)</t>
    </r>
  </si>
  <si>
    <t>Временни безлихвени заеми между бюджети и сметки за средствата от Европейския съюз (нето)</t>
  </si>
  <si>
    <t>БЮДЖЕТНО САЛДО (дефицит/излишък) (I. - ІІ.+ ІІІ.)</t>
  </si>
  <si>
    <t>контрола</t>
  </si>
  <si>
    <r>
      <rPr>
        <b/>
        <i/>
        <sz val="10"/>
        <color indexed="10"/>
        <rFont val="Arial"/>
        <family val="2"/>
        <charset val="204"/>
      </rPr>
      <t>РАЗДЕЛ IV</t>
    </r>
    <r>
      <rPr>
        <b/>
        <i/>
        <sz val="10"/>
        <rFont val="Arial"/>
        <family val="2"/>
        <charset val="204"/>
      </rPr>
      <t>. ФИНАНСИРАНЕ НА БЮДЖЕТНОТО САЛДО</t>
    </r>
  </si>
  <si>
    <t>в т.ч. :</t>
  </si>
  <si>
    <r>
      <t xml:space="preserve">Заеми </t>
    </r>
    <r>
      <rPr>
        <i/>
        <sz val="10"/>
        <rFont val="Arial"/>
        <family val="2"/>
        <charset val="204"/>
      </rPr>
      <t>от чужбина</t>
    </r>
    <r>
      <rPr>
        <sz val="10"/>
        <rFont val="Arial"/>
        <family val="2"/>
        <charset val="204"/>
      </rPr>
      <t xml:space="preserve"> - нето (+/-)</t>
    </r>
  </si>
  <si>
    <r>
      <t>Заеми от банки и други лица</t>
    </r>
    <r>
      <rPr>
        <i/>
        <sz val="10"/>
        <rFont val="Arial"/>
        <family val="2"/>
        <charset val="204"/>
      </rPr>
      <t xml:space="preserve"> в страната - </t>
    </r>
    <r>
      <rPr>
        <sz val="10"/>
        <rFont val="Arial"/>
        <family val="2"/>
        <charset val="204"/>
      </rPr>
      <t>нето (+/-)</t>
    </r>
  </si>
  <si>
    <t>Събрани средства и извършени плащания за сметка на други бюджети, сметки и фондове - нето (+/-)</t>
  </si>
  <si>
    <t xml:space="preserve">Приватизация на дялове, акции и участия </t>
  </si>
  <si>
    <t>Покупко-продажба на държавни (общински) ценни книжа от бюджетни организации - нето  (+/-)</t>
  </si>
  <si>
    <t>Друго финансиране - нето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</si>
  <si>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</si>
  <si>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</si>
  <si>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t>Задължения по финансов лизинг и търговски кредит (+)</t>
  </si>
  <si>
    <t>Погашения по финансов лизинг и търговски кредит (-)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</si>
  <si>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</si>
  <si>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</si>
  <si>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Друго финансиране - операции с активи (+/-)</t>
  </si>
  <si>
    <t>Друго финансиране - операции с пасиви (+/-)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</si>
  <si>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</si>
  <si>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</si>
  <si>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Депозити и средства по сметки - нето (+/-)</t>
  </si>
  <si>
    <t>Преводи в процес на сетълмент (-/+)</t>
  </si>
  <si>
    <t>Преоценка на валутни наличности (нереализирани курсови разлики) по сметки и средства в страната (+/-)</t>
  </si>
  <si>
    <t>end</t>
  </si>
  <si>
    <t>Забележки:</t>
  </si>
  <si>
    <t xml:space="preserve">1. Данните се попълват в лева. </t>
  </si>
  <si>
    <t>5. На редовете за разделите от ЕБК (в жълт цвят)  се попълват данните общо за съотвения раздел, а на редовете след тях (в т.ч.) се попълват данни за избраните бюджетни позиции.</t>
  </si>
  <si>
    <t>(сбора от к.2 до к.11)</t>
  </si>
  <si>
    <r>
      <t>Погашения по заеми от др.лица в страната (-)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§§ 83-81; 83-82</t>
    </r>
  </si>
  <si>
    <t>Получени заеми от други лица в страната (+) §§ 83-71; 83-72</t>
  </si>
  <si>
    <r>
      <t>Погашения по заеми от банки в страната (-)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§§ 83-21; 83-22</t>
    </r>
  </si>
  <si>
    <r>
      <t>Получени заеми от банки в страната (+)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§§ 83-11; 83-12</t>
    </r>
  </si>
  <si>
    <t>Погашения по заеми от чужбина  (-)  §§ 80-17; 80-18; 80-37; 80-38; 80-57; 80-58; 80-98</t>
  </si>
  <si>
    <r>
      <t>Получени заеми от чужбина (+)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§§ 80-11; 80-12; 80-31; 80-32; 80-51; 80-52; 80-97</t>
    </r>
  </si>
  <si>
    <t>възстановени трансфери за ЦБ (-)</t>
  </si>
  <si>
    <t>- получени трансфери (+/-)</t>
  </si>
  <si>
    <r>
      <t>4. При попълването на очакваното изпълнение по месеци, данните следва да представляват предвижданата оценка само за конкретния месец.</t>
    </r>
    <r>
      <rPr>
        <b/>
        <sz val="9"/>
        <rFont val="Hebar"/>
        <charset val="204"/>
      </rPr>
      <t>Очакваните оценки по месеци представляват изменение на съответния параграф за конкретния месец, поради което могат да бъдат и с положителен, и с отрицателен знак, вкл. по отношение на наличностите в края на периода</t>
    </r>
  </si>
  <si>
    <r>
      <t xml:space="preserve">данък върху </t>
    </r>
    <r>
      <rPr>
        <sz val="12"/>
        <rFont val="Times New Roman CYR"/>
        <family val="1"/>
        <charset val="204"/>
      </rPr>
      <t>разходи, предоставяни в натура</t>
    </r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</si>
  <si>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</si>
  <si>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 програми </t>
  </si>
  <si>
    <t>получени чрез финансови институции текущи трансфери от КФП по международни и други  програми</t>
  </si>
  <si>
    <t xml:space="preserve">получени чрез нестопански организации текущи трансфери от КФП по международни и други  програми </t>
  </si>
  <si>
    <t>получени чрез предприятия от чужбина текущи трансфери от КФП по международни и други  програми</t>
  </si>
  <si>
    <t xml:space="preserve">получени чрез нефинансови предприятия капиталови трансфери от КФП по международни и други  програми </t>
  </si>
  <si>
    <t xml:space="preserve">получени чрез финансови институции капиталови трансфери от КФП по международни и други  програми </t>
  </si>
  <si>
    <t>получени чрез нестопански организации капиталови трансфери от КФП по международни и други  програми</t>
  </si>
  <si>
    <t>получени чрез предприятия от чужбина капиталови трансфери от КФП по международни и други  програми</t>
  </si>
  <si>
    <t xml:space="preserve">      в т.ч. данък върху таксиметров превоз на пътници</t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</si>
  <si>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</si>
  <si>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</si>
  <si>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</si>
  <si>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</si>
  <si>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</si>
  <si>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323 Училища по културата и училища по изкуствата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</si>
  <si>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</si>
  <si>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</si>
  <si>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</si>
  <si>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</si>
  <si>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</si>
  <si>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</si>
  <si>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</si>
  <si>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223 Държавна агенция "Разузнаване"</t>
  </si>
  <si>
    <t>311 Детски градини</t>
  </si>
  <si>
    <t>312 Специални групи в детски градини за деца със СОП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</si>
  <si>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</si>
  <si>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</si>
  <si>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</si>
  <si>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t>Платени лихви по активирани гаранции по заеми от  банки в страната</t>
  </si>
  <si>
    <t>приходи от лихви по заеми, предоставени на бюджетни организации</t>
  </si>
  <si>
    <t>вноски за фонд "ИЕЯС" и фонд "РАО"</t>
  </si>
  <si>
    <t>1. Персонал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</si>
  <si>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</si>
  <si>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</si>
  <si>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</si>
  <si>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</si>
  <si>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</si>
  <si>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</si>
  <si>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>4. Социални разходи, стипендии</t>
  </si>
  <si>
    <t xml:space="preserve">5.Субсидии </t>
  </si>
  <si>
    <t>6. Придобиване на нeфинансови актииви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</si>
  <si>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</si>
  <si>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</si>
  <si>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</si>
  <si>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10. Резерв за непредвидини и неотложни разходи</t>
  </si>
  <si>
    <t>§ 49</t>
  </si>
  <si>
    <t>§§ 43 - 45</t>
  </si>
  <si>
    <t xml:space="preserve">    в т.ч.  приходи от вноски</t>
  </si>
  <si>
    <t>приходни §§ 36-08 и 36-10</t>
  </si>
  <si>
    <t>приходни §§ 25-00, 26-00, 27-00, 36-08 и 36-10</t>
  </si>
  <si>
    <t>приходни §§ 36-01, 36-05 и 36-19</t>
  </si>
  <si>
    <t xml:space="preserve">     в т.ч. изменение на средства по сметки, включени в единната сметка</t>
  </si>
  <si>
    <t>финансиращ § 96-00</t>
  </si>
  <si>
    <t>448 Центрове за комплексно обслужване на деца с увреждания и хронични заболявания</t>
  </si>
  <si>
    <t>7900</t>
  </si>
  <si>
    <t>Министерство за Българското председателство на Съвета на Европейския съюз 2018</t>
  </si>
  <si>
    <t>458 Плащания за лекарствени продукти в условия на болнична медицинска помощ</t>
  </si>
  <si>
    <t>513 Помощи по Закона за хората с увреждания</t>
  </si>
  <si>
    <t>516 Помощи по Закона за ветераните от войните на Република България</t>
  </si>
  <si>
    <t>Вноска в общия бюджет на Европейския съюз</t>
  </si>
  <si>
    <t>IV. Вноска в общия бюджет на ЕС</t>
  </si>
  <si>
    <t xml:space="preserve"> 2. Приходи от такси и вноски</t>
  </si>
  <si>
    <r>
      <t xml:space="preserve">получени от общини трансфери за други целеви разходи от ЦБ чрез кодове в СЕБРА </t>
    </r>
    <r>
      <rPr>
        <sz val="12"/>
        <color indexed="18"/>
        <rFont val="Times New Roman CYR"/>
        <charset val="204"/>
      </rPr>
      <t xml:space="preserve">488 </t>
    </r>
    <r>
      <rPr>
        <sz val="12"/>
        <color indexed="16"/>
        <rFont val="Times New Roman CYR"/>
        <charset val="204"/>
      </rPr>
      <t>002</t>
    </r>
    <r>
      <rPr>
        <sz val="12"/>
        <color indexed="18"/>
        <rFont val="Times New Roman CYR"/>
        <charset val="204"/>
      </rPr>
      <t xml:space="preserve"> ххх-х</t>
    </r>
  </si>
  <si>
    <r>
      <t>получени от общини трансфери за други целеви разходи от ЦБ чрез  кодовете в СЕБРА</t>
    </r>
    <r>
      <rPr>
        <sz val="12"/>
        <color indexed="18"/>
        <rFont val="Times New Roman CYR"/>
        <charset val="204"/>
      </rPr>
      <t xml:space="preserve"> 488</t>
    </r>
    <r>
      <rPr>
        <sz val="12"/>
        <rFont val="Times New Roman CYR"/>
        <charset val="204"/>
      </rPr>
      <t xml:space="preserve"> </t>
    </r>
    <r>
      <rPr>
        <sz val="12"/>
        <color indexed="16"/>
        <rFont val="Times New Roman CYR"/>
        <charset val="204"/>
      </rPr>
      <t>001</t>
    </r>
    <r>
      <rPr>
        <sz val="12"/>
        <color indexed="18"/>
        <rFont val="Times New Roman CYR"/>
        <charset val="204"/>
      </rPr>
      <t xml:space="preserve"> ххх-х</t>
    </r>
  </si>
  <si>
    <t xml:space="preserve"> 3. Други безвъзмездно получени средства по международни и други програми</t>
  </si>
  <si>
    <t xml:space="preserve">I. ПРИХОДИ, ПОМОЩИ И ДАРЕНИЯ </t>
  </si>
  <si>
    <t>562 Асистенти за лична помощ</t>
  </si>
  <si>
    <t>прехвърлени/възстановени акумулирани средства от осигурителни вноски</t>
  </si>
  <si>
    <t>- предоставени трансфери (+/-)</t>
  </si>
  <si>
    <t>605 Минерални води и бани</t>
  </si>
  <si>
    <t>ресурс на база нерециклираните отпадъци от опаковки от пластмаса</t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</si>
  <si>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</si>
  <si>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</si>
  <si>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</si>
  <si>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</si>
  <si>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данък при източника върху доходи на чуждестранни юридически лица</t>
  </si>
  <si>
    <t>данък върху хазартната дейност</t>
  </si>
  <si>
    <t>оп/дейност</t>
  </si>
  <si>
    <t>Община:</t>
  </si>
  <si>
    <t>Код по ЕБК:</t>
  </si>
  <si>
    <t>Държавни дейности</t>
  </si>
  <si>
    <t>в т. ч.</t>
  </si>
  <si>
    <t>Местни дейности</t>
  </si>
  <si>
    <t>Всичко</t>
  </si>
  <si>
    <t>по срочни депозити</t>
  </si>
  <si>
    <t>Всичко наличности по бюджета, в това число от:</t>
  </si>
  <si>
    <t>I. Наличности от приходи, помощи и дарения</t>
  </si>
  <si>
    <t xml:space="preserve">  - от такса за битови отпадъци </t>
  </si>
  <si>
    <r>
      <t xml:space="preserve">II. Наличности от трансфери между бюджета на бюджетната организация и ЦБ </t>
    </r>
    <r>
      <rPr>
        <i/>
        <sz val="12"/>
        <color indexed="8"/>
        <rFont val="Times New Roman"/>
        <family val="1"/>
        <charset val="204"/>
      </rPr>
      <t>(от §31-00), предоставени през текущата година, в т. ч. от:</t>
    </r>
  </si>
  <si>
    <t>1. обща субсидия и други трансфери за държавни дейности</t>
  </si>
  <si>
    <t xml:space="preserve">2. обща изравнителна субсидия </t>
  </si>
  <si>
    <t>3. трансфер за зимно поддържане и снегопочистване</t>
  </si>
  <si>
    <t>4. целева субсидия за капиталови разходи</t>
  </si>
  <si>
    <t>5. трансфери за други целеви разходи от ЦБ</t>
  </si>
  <si>
    <t>IV. Наличности от временни безлихвени заеми (§74-78 от ЕБК)</t>
  </si>
  <si>
    <t>V. Наличности от дълг ( заеми и емисии на ЦК)</t>
  </si>
  <si>
    <t>1. Преходен остатък от приходи, помощи и дарения</t>
  </si>
  <si>
    <t>2. Преходен остатък от предоставени трансфери от ЦБ, в т. ч. от:</t>
  </si>
  <si>
    <t xml:space="preserve"> - обща субсидия и други трансфери за държавни дейности</t>
  </si>
  <si>
    <t xml:space="preserve"> - обща изравнителна субсидия </t>
  </si>
  <si>
    <t xml:space="preserve"> - трансфер за зимно поддържане и снегопочистване</t>
  </si>
  <si>
    <t xml:space="preserve"> - целева субсидия за капиталови разходи</t>
  </si>
  <si>
    <t xml:space="preserve"> - трансфери за други целеви разходи от ЦБ</t>
  </si>
  <si>
    <t>3. Други налични средства от преходен остатък</t>
  </si>
  <si>
    <t>Общо:</t>
  </si>
  <si>
    <t>контрола:</t>
  </si>
  <si>
    <t>541 Домове за пълнолетни лица с увреждания</t>
  </si>
  <si>
    <t>545 Социални услуги в домашна среда</t>
  </si>
  <si>
    <t>561 Асистентска подкрепа</t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</si>
  <si>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</si>
  <si>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</si>
  <si>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</si>
  <si>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</si>
  <si>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</si>
  <si>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</si>
  <si>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</si>
  <si>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</si>
  <si>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</si>
  <si>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</si>
  <si>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</si>
  <si>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</si>
  <si>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</si>
  <si>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</si>
  <si>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</si>
  <si>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</si>
  <si>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</si>
  <si>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</si>
  <si>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</si>
  <si>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</si>
  <si>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</si>
  <si>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</si>
  <si>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</si>
  <si>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</si>
  <si>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</si>
  <si>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</si>
  <si>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</si>
  <si>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</si>
  <si>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</si>
  <si>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</si>
  <si>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</si>
  <si>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</si>
  <si>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</si>
  <si>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</si>
  <si>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</si>
  <si>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</si>
  <si>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</si>
  <si>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</si>
  <si>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</si>
  <si>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t>1.01</t>
  </si>
  <si>
    <t>Очакван момент на изразходване на средствата:</t>
  </si>
  <si>
    <t>Предназначение на средствата:</t>
  </si>
  <si>
    <t>x</t>
  </si>
  <si>
    <t>КФ - ОП "ОКОЛНА СРЕДА" /2007-2013/</t>
  </si>
  <si>
    <t>ЕФРР - ОП "ОКОЛНА СРЕДА" /2007-2013/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</si>
  <si>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</si>
  <si>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</si>
  <si>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</si>
  <si>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</si>
  <si>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</si>
  <si>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</si>
  <si>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</si>
  <si>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</si>
  <si>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</si>
  <si>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</si>
  <si>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</si>
  <si>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</si>
  <si>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</si>
  <si>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</si>
  <si>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</si>
  <si>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</si>
  <si>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</si>
  <si>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</si>
  <si>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</si>
  <si>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</si>
  <si>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</si>
  <si>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</si>
  <si>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</si>
  <si>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</si>
  <si>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</si>
  <si>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</si>
  <si>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1. Приходи, в т. ч.:</t>
  </si>
  <si>
    <t xml:space="preserve">2. Помощи и  дарения </t>
  </si>
  <si>
    <t>III. Наличности от трансфери между бюджети и сметки за средства от Европейския съюз (§61, §62 и §64 от ЕБК)</t>
  </si>
  <si>
    <t>VI. Наличности по програми и проекти по т. 82 от ДДС № 09/2020 г., за които се прилагат банкови бюджетни сметки и се отчитат на касова основа в отчетна група "Бюджет" чрез прилагане на §88-03 от ЕБК</t>
  </si>
  <si>
    <t>VIII. Наличности от преходен остатък, в т. ч.:</t>
  </si>
  <si>
    <r>
      <t>Наличности в началото на периода (+)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§§ от 95-01 до 95-06 и §§ от 96-01 до 96-03</t>
    </r>
  </si>
  <si>
    <t>Наличности в края на периода (-)  §§ от 95-07 до 95-12 и §§ от 96-07 до 96-09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</si>
  <si>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кухни</t>
    </r>
  </si>
  <si>
    <t>8199</t>
  </si>
  <si>
    <t>Комисия за противодействие на корупцията</t>
  </si>
  <si>
    <t>лихви по облигации, емитирани на международните капиталови пазари</t>
  </si>
  <si>
    <t>отстъпки по облигации, емитирани на международните капиталови пазари</t>
  </si>
  <si>
    <t>премии над номинала на облигации, емитирани и търгувани на международните капиталови пазари (-)</t>
  </si>
  <si>
    <t>участие във финансирането на брутното намаление за  Австрия, Дания, Германия, Нидерландия и Швеция и вноска за корекция за неучастие на съответни държави членки в някои политики за свобода, сигурност и правосъдие</t>
  </si>
  <si>
    <t>i12:u152</t>
  </si>
  <si>
    <t>Трансфери между бюджети на лица по чл. 13, ал. 4 от ЗПФ и бюджети на други бюджетни организации</t>
  </si>
  <si>
    <t>разчети с БНБ за сетълмент на бюджетни плащания чрез сметка 1760 (+/-)</t>
  </si>
  <si>
    <t>Разшифровка на наличностите в края на периода и преводите в процес на сетълмент (от §95-07 до §95-12; §96-07 - §96-09)  в касовия отчет на бюджета на общината към</t>
  </si>
  <si>
    <t>Наличност в края на периода и преводи в процес на сетълмент
(§95-07 - §95-13; §96-07 - §96-09) в лв.:</t>
  </si>
  <si>
    <t xml:space="preserve">2. В справката се попълват единствено колоните за очакваното по месеци до края на годината, като броят на тези колони се определя в зависимост от избрания месец, към който се прави отчетът т.е. ако отчетът се прави към м.април, при избор на 30.04.2024 г. в sheet “OTCHET”, колоните, които ще се визуализират автоматично от системата в sheet „OCHAKVANO“ и които ще следва да се попълват, ще са от м.май до м.декември. </t>
  </si>
  <si>
    <t>3. В колоните "Уточнен план за 2024 г." и "Отчет към …… " автоматично се генерират даннни от sheet "OTCHET" към съотвтения месец.</t>
  </si>
  <si>
    <t>6. Колоната "Очаквано изпълнение за 2024 г. - общо" е сума от отчета към съответния месец и очакваните суми по бюджетните позиции, разнесени по месеци.</t>
  </si>
  <si>
    <t>VII. Наличности от възстановени отчисления от РИОСВ</t>
  </si>
  <si>
    <t>b894</t>
  </si>
  <si>
    <t>d770</t>
  </si>
  <si>
    <t>c1066</t>
  </si>
  <si>
    <t>ДГ МЕЧТА</t>
  </si>
  <si>
    <t>endprint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</si>
</sst>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.00\ _ë_â_-;\-* #,##0.00\ _ë_â_-;_-* &quot;-&quot;??\ _ë_â_-;_-@_-"/>
    <numFmt numFmtId="165" formatCode="0.0"/>
    <numFmt numFmtId="166" formatCode="dd\.m\.yyyy\ &quot;г.&quot;;@"/>
    <numFmt numFmtId="167" formatCode="000"/>
    <numFmt numFmtId="168" formatCode="0#&quot;-&quot;0#"/>
    <numFmt numFmtId="169" formatCode="0000"/>
    <numFmt numFmtId="170" formatCode="00&quot;-&quot;0#"/>
    <numFmt numFmtId="171" formatCode="0&quot; &quot;#&quot; &quot;#"/>
    <numFmt numFmtId="172" formatCode="0&quot; &quot;0&quot; &quot;0&quot; &quot;0"/>
    <numFmt numFmtId="173" formatCode="000&quot; &quot;000&quot; &quot;000"/>
    <numFmt numFmtId="174" formatCode="&quot;x&quot;"/>
    <numFmt numFmtId="175" formatCode="#,##0;[Red]\(#,##0\)"/>
    <numFmt numFmtId="176" formatCode="#,##0;\(#,##0\)"/>
    <numFmt numFmtId="177" formatCode="&quot;МАКЕТ ЗА &quot;0000&quot; г.&quot;"/>
    <numFmt numFmtId="178" formatCode="&quot;БЮДЖЕТ Годишен         уточнен план &quot;0000&quot; г.&quot;"/>
    <numFmt numFmtId="179" formatCode="&quot;за &quot;0000&quot; г.&quot;"/>
    <numFmt numFmtId="180" formatCode="#,##0&quot; &quot;;[Red]\(#,##0\)"/>
    <numFmt numFmtId="181" formatCode="00&quot;.&quot;00&quot;.&quot;0000&quot; г.&quot;"/>
    <numFmt numFmtId="182" formatCode="&quot;II. ОБЩО РАЗХОДИ ЗА ДЕЙНОСТ &quot;0&quot;&quot;0&quot;&quot;0&quot;&quot;0"/>
    <numFmt numFmtId="183" formatCode="0.0_)"/>
  </numFmts>
  <fonts count="293">
    <font>
      <sz val="10"/>
      <name val="Hebar"/>
      <charset val="204"/>
    </font>
    <font>
      <sz val="10"/>
      <name val="Hebar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sz val="14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4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b/>
      <sz val="11"/>
      <name val="Times New Roman CYR"/>
      <family val="1"/>
    </font>
    <font>
      <sz val="12"/>
      <name val="Times New Roman Bold"/>
    </font>
    <font>
      <sz val="11"/>
      <name val="Times New Roman CYR"/>
      <family val="1"/>
    </font>
    <font>
      <sz val="14"/>
      <name val="Times New Roman CYR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i/>
      <sz val="12"/>
      <name val="Times New Roman Bold"/>
      <charset val="204"/>
    </font>
    <font>
      <b/>
      <sz val="12"/>
      <color indexed="9"/>
      <name val="Times New Roman Cyr"/>
      <family val="1"/>
      <charset val="204"/>
    </font>
    <font>
      <b/>
      <i/>
      <sz val="12"/>
      <color indexed="10"/>
      <name val="Times New Roman CYR"/>
      <charset val="204"/>
    </font>
    <font>
      <b/>
      <i/>
      <sz val="12"/>
      <color indexed="18"/>
      <name val="Times New Roman CYR"/>
      <charset val="204"/>
    </font>
    <font>
      <b/>
      <sz val="14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</font>
    <font>
      <b/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sz val="12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2"/>
      <color indexed="16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b/>
      <i/>
      <sz val="12"/>
      <color indexed="60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i/>
      <u/>
      <sz val="10"/>
      <color indexed="81"/>
      <name val="Times New Roman"/>
      <family val="1"/>
      <charset val="204"/>
    </font>
    <font>
      <i/>
      <u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i/>
      <sz val="12"/>
      <color indexed="18"/>
      <name val="Times New Roman CYR"/>
      <charset val="204"/>
    </font>
    <font>
      <b/>
      <i/>
      <sz val="14"/>
      <name val="Times New Roman bold"/>
      <charset val="204"/>
    </font>
    <font>
      <sz val="14"/>
      <color indexed="28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2"/>
      <color indexed="10"/>
      <name val="Times New Roman CYR"/>
      <charset val="204"/>
    </font>
    <font>
      <i/>
      <sz val="10"/>
      <color indexed="10"/>
      <name val="Times New Roman Cyr"/>
      <charset val="204"/>
    </font>
    <font>
      <b/>
      <sz val="14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sz val="11"/>
      <color indexed="81"/>
      <name val="Times New Roman"/>
      <family val="1"/>
      <charset val="204"/>
    </font>
    <font>
      <b/>
      <i/>
      <sz val="11"/>
      <color indexed="81"/>
      <name val="Times New Roman"/>
      <family val="1"/>
      <charset val="204"/>
    </font>
    <font>
      <b/>
      <i/>
      <sz val="11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b/>
      <i/>
      <u/>
      <sz val="11"/>
      <color indexed="2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sz val="12"/>
      <color indexed="18"/>
      <name val="Times New Roman CYR"/>
      <family val="1"/>
    </font>
    <font>
      <b/>
      <i/>
      <sz val="12"/>
      <color indexed="16"/>
      <name val="Times New Roman Bold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2"/>
      <color indexed="20"/>
      <name val="Times New Roman CYR"/>
    </font>
    <font>
      <b/>
      <sz val="12"/>
      <color indexed="18"/>
      <name val="Times New Roman CYR"/>
    </font>
    <font>
      <b/>
      <i/>
      <sz val="14"/>
      <color indexed="20"/>
      <name val="Times New Roman CYR"/>
    </font>
    <font>
      <b/>
      <sz val="12"/>
      <color indexed="62"/>
      <name val="Times New Roman CYR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sz val="12"/>
      <color indexed="16"/>
      <name val="Times New Roman Bold"/>
    </font>
    <font>
      <b/>
      <i/>
      <sz val="11"/>
      <color indexed="18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u/>
      <sz val="12"/>
      <name val="Hebar"/>
      <charset val="204"/>
    </font>
    <font>
      <sz val="9"/>
      <name val="Hebar"/>
      <charset val="204"/>
    </font>
    <font>
      <b/>
      <sz val="16"/>
      <name val="Times New Roman Cyr"/>
      <charset val="204"/>
    </font>
    <font>
      <b/>
      <sz val="9"/>
      <name val="Hebar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"/>
      <color theme="10"/>
      <name val="Hebar"/>
      <charset val="204"/>
    </font>
    <font>
      <b/>
      <sz val="12"/>
      <color rgb="FFA50021"/>
      <name val="Times New Roman CYR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i/>
      <sz val="12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b/>
      <sz val="9"/>
      <color rgb="FF000099"/>
      <name val="Times New Roman CYR"/>
      <charset val="204"/>
    </font>
    <font>
      <sz val="11"/>
      <color rgb="FF800000"/>
      <name val="Times New Roman CYR"/>
      <family val="1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rgb="FF800000"/>
      <name val="Times New Roman"/>
      <family val="1"/>
      <charset val="204"/>
    </font>
    <font>
      <sz val="12"/>
      <color rgb="FF800000"/>
      <name val="Times New Roman CYR"/>
      <charset val="204"/>
    </font>
    <font>
      <b/>
      <sz val="12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i/>
      <sz val="12"/>
      <color rgb="FF000099"/>
      <name val="Times New Roman Cyr"/>
      <family val="1"/>
      <charset val="204"/>
    </font>
    <font>
      <b/>
      <sz val="9"/>
      <color rgb="FF800000"/>
      <name val="Times New Roman CYR"/>
      <charset val="204"/>
    </font>
    <font>
      <b/>
      <i/>
      <sz val="14"/>
      <color rgb="FF660066"/>
      <name val="Times New Roman bold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4"/>
      <color rgb="FF660066"/>
      <name val="Times New Roman"/>
      <family val="1"/>
      <charset val="204"/>
    </font>
    <font>
      <b/>
      <i/>
      <sz val="10"/>
      <color rgb="FF660066"/>
      <name val="Times New Roman CYR"/>
      <family val="1"/>
      <charset val="204"/>
    </font>
    <font>
      <b/>
      <i/>
      <sz val="12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b/>
      <sz val="12"/>
      <color theme="0"/>
      <name val="Times New Roman"/>
      <family val="1"/>
      <charset val="204"/>
    </font>
    <font>
      <b/>
      <sz val="12"/>
      <color rgb="FF663300"/>
      <name val="Times New Roman CYR"/>
      <charset val="204"/>
    </font>
    <font>
      <sz val="12"/>
      <color rgb="FF663300"/>
      <name val="Times New Roman CYR"/>
      <family val="1"/>
      <charset val="204"/>
    </font>
    <font>
      <b/>
      <i/>
      <sz val="12"/>
      <color rgb="FF663300"/>
      <name val="Times New Roman CYR"/>
      <family val="1"/>
      <charset val="204"/>
    </font>
    <font>
      <b/>
      <i/>
      <sz val="14"/>
      <color rgb="FF663300"/>
      <name val="Times New Roman"/>
      <family val="1"/>
      <charset val="204"/>
    </font>
    <font>
      <b/>
      <sz val="12"/>
      <color rgb="FF663300"/>
      <name val="Times New Roman CYR"/>
      <family val="1"/>
      <charset val="204"/>
    </font>
    <font>
      <sz val="12"/>
      <color rgb="FF663300"/>
      <name val="Times New Roman CYR"/>
      <charset val="204"/>
    </font>
    <font>
      <b/>
      <sz val="9"/>
      <color rgb="FF663300"/>
      <name val="Times New Roman CYR"/>
      <family val="1"/>
      <charset val="204"/>
    </font>
    <font>
      <b/>
      <i/>
      <sz val="12"/>
      <color rgb="FF663300"/>
      <name val="Times New Roman CYR"/>
      <charset val="204"/>
    </font>
    <font>
      <sz val="11"/>
      <color theme="0"/>
      <name val="Times New Roman"/>
      <family val="1"/>
      <charset val="204"/>
    </font>
    <font>
      <i/>
      <sz val="12"/>
      <color rgb="FF000099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000099"/>
      <name val="Times New Roman CYR"/>
      <family val="1"/>
      <charset val="204"/>
    </font>
    <font>
      <sz val="11"/>
      <color rgb="FF000099"/>
      <name val="Times New Roman Cyr"/>
      <charset val="204"/>
    </font>
    <font>
      <b/>
      <sz val="11"/>
      <color rgb="FF000099"/>
      <name val="Times New Roman CYR"/>
      <charset val="204"/>
    </font>
    <font>
      <b/>
      <sz val="10"/>
      <color rgb="FF000099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2"/>
      <color rgb="FFA50021"/>
      <name val="Times New Roman Cyr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i/>
      <sz val="12"/>
      <color rgb="FF000099"/>
      <name val="Times New Roman Bold"/>
      <charset val="204"/>
    </font>
    <font>
      <b/>
      <i/>
      <sz val="14"/>
      <color rgb="FF000099"/>
      <name val="Times New Roman bold"/>
      <charset val="204"/>
    </font>
    <font>
      <b/>
      <i/>
      <sz val="12"/>
      <color rgb="FFFFFF00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b/>
      <sz val="14"/>
      <color rgb="FF000099"/>
      <name val="Times New Roman Cyr"/>
      <charset val="204"/>
    </font>
    <font>
      <sz val="12"/>
      <color theme="0"/>
      <name val="Times New Roman CYR"/>
      <charset val="204"/>
    </font>
    <font>
      <b/>
      <sz val="12"/>
      <color theme="0"/>
      <name val="Times New Roman Cyr"/>
      <charset val="204"/>
    </font>
    <font>
      <b/>
      <sz val="10"/>
      <color rgb="FF800000"/>
      <name val="Times New Roman CYR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sz val="12"/>
      <color rgb="FF000080"/>
      <name val="Times New Roman CYR"/>
      <family val="1"/>
    </font>
    <font>
      <b/>
      <sz val="14"/>
      <color rgb="FF000080"/>
      <name val="Times New Roman CYR"/>
      <family val="1"/>
      <charset val="204"/>
    </font>
    <font>
      <b/>
      <i/>
      <sz val="12"/>
      <color rgb="FF000080"/>
      <name val="Times New Roman BOLD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sz val="11"/>
      <color rgb="FF000000"/>
      <name val="Arial"/>
      <family val="2"/>
      <charset val="204"/>
    </font>
    <font>
      <b/>
      <sz val="14"/>
      <color rgb="FF800000"/>
      <name val="Times New Roman CYR"/>
      <family val="1"/>
    </font>
    <font>
      <sz val="10"/>
      <color rgb="FFFF0000"/>
      <name val="Arial CYR"/>
      <family val="2"/>
      <charset val="204"/>
    </font>
    <font>
      <sz val="9"/>
      <color rgb="FFFFFF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0"/>
      <color rgb="FF000000"/>
      <name val="Arial CYR"/>
      <charset val="204"/>
    </font>
    <font>
      <b/>
      <sz val="10"/>
      <color rgb="FFFFFFFF"/>
      <name val="Arial"/>
      <family val="2"/>
      <charset val="204"/>
    </font>
    <font>
      <b/>
      <i/>
      <sz val="10"/>
      <color rgb="FF000000"/>
      <name val="Arial CYR"/>
      <charset val="204"/>
    </font>
    <font>
      <b/>
      <sz val="12"/>
      <color rgb="FFFF0000"/>
      <name val="Arial CYR"/>
      <charset val="204"/>
    </font>
    <font>
      <b/>
      <sz val="12"/>
      <color rgb="FF000000"/>
      <name val="Arial CYR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FFFF"/>
      <name val="Hebar"/>
      <charset val="204"/>
    </font>
    <font>
      <b/>
      <sz val="10"/>
      <color theme="0" tint="-0.14999847407452621"/>
      <name val="Arial CYR"/>
      <family val="2"/>
      <charset val="204"/>
    </font>
    <font>
      <sz val="10"/>
      <color rgb="FFFFFF00"/>
      <name val="Arial CYR"/>
      <family val="2"/>
      <charset val="204"/>
    </font>
    <font>
      <b/>
      <sz val="10"/>
      <color rgb="FFFFFF00"/>
      <name val="Arial CYR"/>
      <family val="2"/>
      <charset val="204"/>
    </font>
    <font>
      <i/>
      <sz val="12"/>
      <color theme="0"/>
      <name val="Times New Roman CYR"/>
      <family val="1"/>
      <charset val="204"/>
    </font>
    <font>
      <sz val="12"/>
      <color rgb="FFEAEAEA"/>
      <name val="Times New Roman CYR"/>
      <family val="1"/>
      <charset val="204"/>
    </font>
    <font>
      <sz val="12"/>
      <color rgb="FFEAEAEA"/>
      <name val="Times New Roman"/>
      <family val="1"/>
      <charset val="204"/>
    </font>
    <font>
      <b/>
      <sz val="12"/>
      <color rgb="FFEAEAEA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12"/>
      <color rgb="FF660066"/>
      <name val="Arial"/>
      <family val="2"/>
      <charset val="204"/>
    </font>
    <font>
      <i/>
      <sz val="12"/>
      <color rgb="FF800000"/>
      <name val="Times New Roman CYR"/>
      <charset val="204"/>
    </font>
    <font>
      <sz val="12"/>
      <color rgb="FF663300"/>
      <name val="Arial"/>
      <family val="2"/>
      <charset val="204"/>
    </font>
    <font>
      <b/>
      <sz val="12"/>
      <color rgb="FF663300"/>
      <name val="Arial"/>
      <family val="2"/>
      <charset val="204"/>
    </font>
    <font>
      <b/>
      <sz val="14"/>
      <color rgb="FF663300"/>
      <name val="Times New Roman"/>
      <family val="1"/>
      <charset val="204"/>
    </font>
    <font>
      <sz val="16"/>
      <color rgb="FF000000"/>
      <name val="Times New Roman CYR"/>
    </font>
    <font>
      <sz val="18"/>
      <color rgb="FF000000"/>
      <name val="Times New Roman Cyr"/>
    </font>
    <font>
      <sz val="14"/>
      <color rgb="FF000000"/>
      <name val="Times New Roman CYR"/>
    </font>
    <font>
      <sz val="14"/>
      <color rgb="FF000000"/>
      <name val="Hebar"/>
    </font>
  </fonts>
  <fills count="5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25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59" fillId="0" borderId="0" applyNumberFormat="0" applyFill="0" applyBorder="0" applyAlignment="0" applyProtection="0"/>
    <xf numFmtId="0" fontId="25" fillId="0" borderId="0"/>
    <xf numFmtId="0" fontId="33" fillId="0" borderId="0"/>
    <xf numFmtId="0" fontId="160" fillId="0" borderId="0"/>
    <xf numFmtId="0" fontId="158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164" fontId="1" fillId="0" borderId="0" applyFont="0" applyFill="0" applyBorder="0" applyAlignment="0" applyProtection="0"/>
    <xf numFmtId="0" fontId="161" fillId="0" borderId="0" applyNumberFormat="0" applyFill="0" applyBorder="0" applyAlignment="0" applyProtection="0"/>
  </cellStyleXfs>
  <cellXfs count="2027">
    <xf numFmtId="0" fontId="0" fillId="0" borderId="0" xfId="0"/>
    <xf numFmtId="0" fontId="6" fillId="0" borderId="0" xfId="1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1" fontId="26" fillId="2" borderId="0" xfId="2" applyNumberFormat="1" applyFont="1" applyFill="1" applyAlignment="1">
      <alignment vertical="center"/>
    </xf>
    <xf numFmtId="1" fontId="26" fillId="3" borderId="0" xfId="2" applyNumberFormat="1" applyFont="1" applyFill="1" applyAlignment="1">
      <alignment vertical="center"/>
    </xf>
    <xf numFmtId="0" fontId="3" fillId="0" borderId="0" xfId="2" applyFont="1" applyAlignment="1" applyProtection="1">
      <alignment vertical="center"/>
    </xf>
    <xf numFmtId="0" fontId="3" fillId="2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3" fillId="4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5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3" fillId="0" borderId="1" xfId="10" quotePrefix="1" applyNumberFormat="1" applyFont="1" applyFill="1" applyBorder="1" applyAlignment="1">
      <alignment horizontal="right"/>
    </xf>
    <xf numFmtId="0" fontId="3" fillId="0" borderId="2" xfId="10" quotePrefix="1" applyNumberFormat="1" applyFont="1" applyFill="1" applyBorder="1" applyAlignment="1">
      <alignment horizontal="right"/>
    </xf>
    <xf numFmtId="0" fontId="10" fillId="0" borderId="2" xfId="10" quotePrefix="1" applyNumberFormat="1" applyFont="1" applyFill="1" applyBorder="1" applyAlignment="1">
      <alignment horizontal="right"/>
    </xf>
    <xf numFmtId="0" fontId="10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3" fillId="4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10" fillId="0" borderId="0" xfId="10" applyNumberFormat="1" applyFont="1" applyFill="1" applyAlignment="1">
      <alignment horizontal="right"/>
    </xf>
    <xf numFmtId="0" fontId="10" fillId="0" borderId="0" xfId="10" applyFont="1" applyFill="1" applyBorder="1"/>
    <xf numFmtId="0" fontId="3" fillId="0" borderId="0" xfId="10" applyNumberFormat="1" applyFont="1" applyFill="1" applyAlignment="1">
      <alignment horizontal="right"/>
    </xf>
    <xf numFmtId="165" fontId="6" fillId="0" borderId="0" xfId="10" applyNumberFormat="1" applyFont="1" applyFill="1" applyBorder="1"/>
    <xf numFmtId="0" fontId="3" fillId="0" borderId="0" xfId="10" applyFont="1" applyFill="1" applyBorder="1"/>
    <xf numFmtId="165" fontId="3" fillId="0" borderId="0" xfId="10" applyNumberFormat="1" applyFont="1" applyFill="1" applyProtection="1">
      <protection locked="0"/>
    </xf>
    <xf numFmtId="165" fontId="3" fillId="0" borderId="0" xfId="10" applyNumberFormat="1" applyFont="1" applyFill="1"/>
    <xf numFmtId="165" fontId="3" fillId="0" borderId="0" xfId="10" applyNumberFormat="1" applyFont="1" applyFill="1" applyBorder="1"/>
    <xf numFmtId="165" fontId="6" fillId="0" borderId="0" xfId="10" applyNumberFormat="1" applyFont="1" applyFill="1"/>
    <xf numFmtId="0" fontId="3" fillId="0" borderId="0" xfId="10" applyFont="1" applyFill="1"/>
    <xf numFmtId="0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 applyProtection="1">
      <alignment horizontal="right" vertical="center"/>
    </xf>
    <xf numFmtId="0" fontId="10" fillId="0" borderId="0" xfId="2" applyNumberFormat="1" applyFont="1" applyBorder="1" applyAlignment="1">
      <alignment horizontal="right"/>
    </xf>
    <xf numFmtId="0" fontId="10" fillId="4" borderId="0" xfId="2" applyNumberFormat="1" applyFont="1" applyFill="1" applyAlignment="1">
      <alignment horizontal="right"/>
    </xf>
    <xf numFmtId="0" fontId="10" fillId="0" borderId="0" xfId="2" applyFont="1"/>
    <xf numFmtId="0" fontId="3" fillId="0" borderId="0" xfId="2" applyFont="1"/>
    <xf numFmtId="0" fontId="3" fillId="0" borderId="0" xfId="2" applyNumberFormat="1" applyFont="1" applyFill="1" applyBorder="1" applyAlignment="1">
      <alignment horizontal="right"/>
    </xf>
    <xf numFmtId="0" fontId="3" fillId="4" borderId="0" xfId="2" applyNumberFormat="1" applyFont="1" applyFill="1" applyBorder="1" applyAlignment="1">
      <alignment horizontal="right"/>
    </xf>
    <xf numFmtId="0" fontId="3" fillId="5" borderId="0" xfId="2" applyNumberFormat="1" applyFont="1" applyFill="1" applyBorder="1" applyAlignment="1">
      <alignment horizontal="right"/>
    </xf>
    <xf numFmtId="0" fontId="10" fillId="0" borderId="0" xfId="10" applyFont="1" applyFill="1"/>
    <xf numFmtId="0" fontId="7" fillId="4" borderId="0" xfId="10" applyFont="1" applyFill="1" applyBorder="1" applyAlignment="1">
      <alignment horizontal="right"/>
    </xf>
    <xf numFmtId="165" fontId="10" fillId="0" borderId="0" xfId="10" applyNumberFormat="1" applyFont="1" applyFill="1" applyBorder="1"/>
    <xf numFmtId="165" fontId="10" fillId="0" borderId="0" xfId="10" applyNumberFormat="1" applyFont="1" applyFill="1" applyBorder="1" applyProtection="1">
      <protection locked="0"/>
    </xf>
    <xf numFmtId="165" fontId="10" fillId="0" borderId="0" xfId="10" applyNumberFormat="1" applyFont="1" applyFill="1"/>
    <xf numFmtId="165" fontId="10" fillId="0" borderId="0" xfId="10" applyNumberFormat="1" applyFont="1" applyFill="1" applyProtection="1">
      <protection locked="0"/>
    </xf>
    <xf numFmtId="165" fontId="7" fillId="0" borderId="0" xfId="10" applyNumberFormat="1" applyFont="1" applyFill="1"/>
    <xf numFmtId="0" fontId="3" fillId="0" borderId="0" xfId="10" applyNumberFormat="1" applyFont="1" applyFill="1" applyBorder="1" applyAlignment="1">
      <alignment horizontal="right"/>
    </xf>
    <xf numFmtId="165" fontId="23" fillId="0" borderId="0" xfId="10" applyNumberFormat="1" applyFont="1" applyFill="1" applyBorder="1"/>
    <xf numFmtId="165" fontId="23" fillId="0" borderId="0" xfId="10" applyNumberFormat="1" applyFont="1" applyFill="1" applyBorder="1" applyProtection="1">
      <protection locked="0"/>
    </xf>
    <xf numFmtId="165" fontId="28" fillId="0" borderId="0" xfId="10" applyNumberFormat="1" applyFont="1" applyFill="1" applyBorder="1"/>
    <xf numFmtId="0" fontId="23" fillId="0" borderId="0" xfId="10" applyFont="1" applyFill="1" applyBorder="1"/>
    <xf numFmtId="0" fontId="23" fillId="0" borderId="0" xfId="10" applyFont="1" applyFill="1"/>
    <xf numFmtId="3" fontId="3" fillId="0" borderId="0" xfId="2" applyNumberFormat="1" applyFont="1" applyBorder="1" applyAlignment="1" applyProtection="1">
      <alignment horizontal="right" vertical="center"/>
    </xf>
    <xf numFmtId="0" fontId="3" fillId="0" borderId="0" xfId="2" applyNumberFormat="1" applyFont="1" applyBorder="1" applyAlignment="1" applyProtection="1">
      <alignment horizontal="right"/>
      <protection locked="0"/>
    </xf>
    <xf numFmtId="0" fontId="29" fillId="0" borderId="0" xfId="2" applyFont="1"/>
    <xf numFmtId="0" fontId="29" fillId="0" borderId="0" xfId="2" applyFont="1" applyAlignment="1"/>
    <xf numFmtId="0" fontId="29" fillId="0" borderId="0" xfId="2" applyFont="1" applyAlignment="1">
      <alignment wrapText="1"/>
    </xf>
    <xf numFmtId="3" fontId="29" fillId="0" borderId="0" xfId="2" applyNumberFormat="1" applyFont="1" applyAlignment="1"/>
    <xf numFmtId="0" fontId="25" fillId="0" borderId="0" xfId="2"/>
    <xf numFmtId="0" fontId="6" fillId="0" borderId="0" xfId="2" applyFont="1" applyAlignment="1"/>
    <xf numFmtId="0" fontId="29" fillId="6" borderId="0" xfId="2" applyFont="1" applyFill="1"/>
    <xf numFmtId="169" fontId="29" fillId="0" borderId="0" xfId="2" applyNumberFormat="1" applyFont="1"/>
    <xf numFmtId="0" fontId="29" fillId="6" borderId="0" xfId="2" applyFont="1" applyFill="1" applyBorder="1"/>
    <xf numFmtId="3" fontId="24" fillId="6" borderId="0" xfId="2" applyNumberFormat="1" applyFont="1" applyFill="1" applyBorder="1" applyAlignment="1">
      <alignment horizontal="right"/>
    </xf>
    <xf numFmtId="0" fontId="25" fillId="6" borderId="0" xfId="2" applyFill="1" applyBorder="1"/>
    <xf numFmtId="0" fontId="29" fillId="0" borderId="0" xfId="2" applyFont="1" applyFill="1"/>
    <xf numFmtId="0" fontId="31" fillId="3" borderId="0" xfId="2" applyFont="1" applyFill="1" applyAlignment="1">
      <alignment vertical="center"/>
    </xf>
    <xf numFmtId="0" fontId="24" fillId="0" borderId="0" xfId="2" applyFont="1" applyBorder="1" applyAlignment="1">
      <alignment vertical="center"/>
    </xf>
    <xf numFmtId="3" fontId="29" fillId="0" borderId="0" xfId="2" applyNumberFormat="1" applyFont="1" applyAlignment="1" applyProtection="1"/>
    <xf numFmtId="3" fontId="24" fillId="6" borderId="0" xfId="2" applyNumberFormat="1" applyFont="1" applyFill="1" applyBorder="1" applyAlignment="1" applyProtection="1">
      <alignment horizontal="right"/>
    </xf>
    <xf numFmtId="0" fontId="25" fillId="0" borderId="0" xfId="2" applyProtection="1"/>
    <xf numFmtId="0" fontId="6" fillId="0" borderId="0" xfId="2" applyFont="1" applyAlignment="1">
      <alignment horizontal="center" wrapText="1"/>
    </xf>
    <xf numFmtId="0" fontId="49" fillId="0" borderId="0" xfId="10" quotePrefix="1" applyFont="1" applyFill="1" applyBorder="1" applyAlignment="1">
      <alignment horizontal="right" vertical="center"/>
    </xf>
    <xf numFmtId="0" fontId="3" fillId="7" borderId="0" xfId="2" applyFont="1" applyFill="1" applyBorder="1" applyAlignment="1">
      <alignment vertical="center"/>
    </xf>
    <xf numFmtId="0" fontId="3" fillId="7" borderId="0" xfId="2" applyFont="1" applyFill="1" applyBorder="1" applyAlignment="1">
      <alignment vertical="center" wrapText="1"/>
    </xf>
    <xf numFmtId="3" fontId="3" fillId="7" borderId="0" xfId="2" applyNumberFormat="1" applyFont="1" applyFill="1" applyBorder="1" applyAlignment="1">
      <alignment horizontal="right" vertical="center"/>
    </xf>
    <xf numFmtId="3" fontId="3" fillId="7" borderId="0" xfId="2" applyNumberFormat="1" applyFont="1" applyFill="1" applyBorder="1" applyAlignment="1">
      <alignment horizontal="center" vertical="center"/>
    </xf>
    <xf numFmtId="14" fontId="3" fillId="7" borderId="0" xfId="2" quotePrefix="1" applyNumberFormat="1" applyFont="1" applyFill="1" applyBorder="1" applyAlignment="1" applyProtection="1">
      <alignment horizontal="center" vertical="center"/>
    </xf>
    <xf numFmtId="14" fontId="3" fillId="7" borderId="0" xfId="2" applyNumberFormat="1" applyFont="1" applyFill="1" applyBorder="1" applyAlignment="1" applyProtection="1">
      <alignment horizontal="center" vertical="center"/>
    </xf>
    <xf numFmtId="0" fontId="3" fillId="7" borderId="0" xfId="2" quotePrefix="1" applyFont="1" applyFill="1" applyBorder="1" applyAlignment="1">
      <alignment vertical="center"/>
    </xf>
    <xf numFmtId="49" fontId="3" fillId="7" borderId="0" xfId="2" applyNumberFormat="1" applyFont="1" applyFill="1" applyBorder="1" applyAlignment="1" applyProtection="1">
      <alignment horizontal="center" vertical="center"/>
    </xf>
    <xf numFmtId="3" fontId="3" fillId="7" borderId="0" xfId="2" quotePrefix="1" applyNumberFormat="1" applyFont="1" applyFill="1" applyBorder="1" applyAlignment="1">
      <alignment horizontal="right" vertical="center"/>
    </xf>
    <xf numFmtId="169" fontId="6" fillId="7" borderId="0" xfId="2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right" wrapText="1"/>
    </xf>
    <xf numFmtId="3" fontId="3" fillId="7" borderId="0" xfId="2" applyNumberFormat="1" applyFont="1" applyFill="1" applyBorder="1" applyAlignment="1" applyProtection="1">
      <alignment horizontal="right" vertical="center"/>
      <protection locked="0"/>
    </xf>
    <xf numFmtId="0" fontId="3" fillId="7" borderId="0" xfId="2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center" wrapText="1"/>
    </xf>
    <xf numFmtId="0" fontId="3" fillId="7" borderId="0" xfId="2" applyFont="1" applyFill="1" applyBorder="1" applyAlignment="1">
      <alignment horizontal="center"/>
    </xf>
    <xf numFmtId="0" fontId="3" fillId="7" borderId="0" xfId="2" applyFont="1" applyFill="1" applyBorder="1" applyAlignment="1">
      <alignment horizontal="center" vertical="top"/>
    </xf>
    <xf numFmtId="0" fontId="3" fillId="7" borderId="0" xfId="2" applyFont="1" applyFill="1" applyBorder="1" applyAlignment="1">
      <alignment vertical="top" wrapText="1"/>
    </xf>
    <xf numFmtId="3" fontId="3" fillId="7" borderId="0" xfId="2" applyNumberFormat="1" applyFont="1" applyFill="1" applyBorder="1" applyAlignment="1">
      <alignment horizontal="center"/>
    </xf>
    <xf numFmtId="3" fontId="3" fillId="7" borderId="0" xfId="2" applyNumberFormat="1" applyFont="1" applyFill="1" applyBorder="1" applyAlignment="1" applyProtection="1">
      <alignment horizontal="right" vertical="center"/>
    </xf>
    <xf numFmtId="3" fontId="3" fillId="7" borderId="0" xfId="0" applyNumberFormat="1" applyFont="1" applyFill="1" applyBorder="1" applyAlignment="1" applyProtection="1">
      <alignment horizontal="right" vertical="center"/>
    </xf>
    <xf numFmtId="0" fontId="20" fillId="7" borderId="0" xfId="2" applyFont="1" applyFill="1" applyBorder="1"/>
    <xf numFmtId="0" fontId="3" fillId="7" borderId="0" xfId="2" applyFont="1" applyFill="1" applyBorder="1" applyAlignment="1">
      <alignment vertical="top"/>
    </xf>
    <xf numFmtId="3" fontId="3" fillId="7" borderId="0" xfId="2" applyNumberFormat="1" applyFont="1" applyFill="1" applyBorder="1" applyAlignment="1">
      <alignment horizontal="right"/>
    </xf>
    <xf numFmtId="0" fontId="3" fillId="15" borderId="0" xfId="2" applyFont="1" applyFill="1" applyAlignment="1">
      <alignment vertical="center"/>
    </xf>
    <xf numFmtId="0" fontId="3" fillId="15" borderId="0" xfId="2" applyFont="1" applyFill="1" applyAlignment="1">
      <alignment vertical="center" wrapText="1"/>
    </xf>
    <xf numFmtId="1" fontId="26" fillId="16" borderId="0" xfId="2" applyNumberFormat="1" applyFont="1" applyFill="1" applyAlignment="1">
      <alignment vertical="center"/>
    </xf>
    <xf numFmtId="0" fontId="162" fillId="17" borderId="3" xfId="2" applyFont="1" applyFill="1" applyBorder="1" applyAlignment="1">
      <alignment horizontal="center" vertical="center"/>
    </xf>
    <xf numFmtId="0" fontId="4" fillId="15" borderId="0" xfId="2" applyFont="1" applyFill="1" applyProtection="1">
      <protection locked="0"/>
    </xf>
    <xf numFmtId="0" fontId="3" fillId="18" borderId="0" xfId="2" applyFont="1" applyFill="1" applyAlignment="1">
      <alignment vertical="center"/>
    </xf>
    <xf numFmtId="0" fontId="3" fillId="15" borderId="0" xfId="2" applyFont="1" applyFill="1" applyAlignment="1" applyProtection="1">
      <alignment vertical="center"/>
      <protection locked="0"/>
    </xf>
    <xf numFmtId="0" fontId="3" fillId="15" borderId="0" xfId="0" applyFont="1" applyFill="1" applyAlignment="1">
      <alignment vertical="center"/>
    </xf>
    <xf numFmtId="0" fontId="3" fillId="15" borderId="0" xfId="2" applyFont="1" applyFill="1" applyBorder="1" applyAlignment="1">
      <alignment vertical="center"/>
    </xf>
    <xf numFmtId="0" fontId="3" fillId="15" borderId="0" xfId="2" applyFont="1" applyFill="1" applyBorder="1" applyAlignment="1">
      <alignment vertical="center" wrapText="1"/>
    </xf>
    <xf numFmtId="0" fontId="3" fillId="15" borderId="0" xfId="2" applyFont="1" applyFill="1" applyAlignment="1">
      <alignment horizontal="center" vertical="center"/>
    </xf>
    <xf numFmtId="0" fontId="3" fillId="15" borderId="0" xfId="2" applyFont="1" applyFill="1" applyAlignment="1">
      <alignment horizontal="left" vertical="center"/>
    </xf>
    <xf numFmtId="166" fontId="11" fillId="17" borderId="3" xfId="2" quotePrefix="1" applyNumberFormat="1" applyFont="1" applyFill="1" applyBorder="1" applyAlignment="1" applyProtection="1">
      <alignment horizontal="center" vertical="center"/>
    </xf>
    <xf numFmtId="166" fontId="163" fillId="17" borderId="4" xfId="2" applyNumberFormat="1" applyFont="1" applyFill="1" applyBorder="1" applyAlignment="1" applyProtection="1">
      <alignment horizontal="center" vertical="center"/>
      <protection locked="0"/>
    </xf>
    <xf numFmtId="0" fontId="3" fillId="15" borderId="0" xfId="2" quotePrefix="1" applyFont="1" applyFill="1" applyAlignment="1">
      <alignment vertical="center"/>
    </xf>
    <xf numFmtId="0" fontId="11" fillId="0" borderId="0" xfId="2" applyFont="1" applyAlignment="1">
      <alignment horizontal="right" vertical="center"/>
    </xf>
    <xf numFmtId="0" fontId="11" fillId="15" borderId="0" xfId="2" quotePrefix="1" applyFont="1" applyFill="1" applyAlignment="1">
      <alignment vertical="center"/>
    </xf>
    <xf numFmtId="0" fontId="53" fillId="15" borderId="0" xfId="2" applyFont="1" applyFill="1" applyAlignment="1">
      <alignment horizontal="left" vertical="center"/>
    </xf>
    <xf numFmtId="167" fontId="3" fillId="15" borderId="0" xfId="2" applyNumberFormat="1" applyFont="1" applyFill="1" applyAlignment="1">
      <alignment horizontal="center" vertical="center"/>
    </xf>
    <xf numFmtId="167" fontId="3" fillId="15" borderId="0" xfId="2" applyNumberFormat="1" applyFont="1" applyFill="1" applyAlignment="1">
      <alignment horizontal="left" vertical="center"/>
    </xf>
    <xf numFmtId="167" fontId="3" fillId="15" borderId="0" xfId="2" applyNumberFormat="1" applyFont="1" applyFill="1" applyAlignment="1">
      <alignment vertical="center"/>
    </xf>
    <xf numFmtId="0" fontId="11" fillId="0" borderId="0" xfId="0" applyFont="1" applyFill="1" applyBorder="1" applyAlignment="1" applyProtection="1">
      <alignment horizontal="right" wrapText="1"/>
    </xf>
    <xf numFmtId="0" fontId="164" fillId="17" borderId="3" xfId="0" applyNumberFormat="1" applyFont="1" applyFill="1" applyBorder="1" applyAlignment="1" applyProtection="1">
      <alignment horizontal="center" vertical="center"/>
    </xf>
    <xf numFmtId="0" fontId="165" fillId="17" borderId="3" xfId="2" applyFont="1" applyFill="1" applyBorder="1" applyAlignment="1">
      <alignment horizontal="center" vertical="center"/>
    </xf>
    <xf numFmtId="0" fontId="3" fillId="15" borderId="0" xfId="0" quotePrefix="1" applyFont="1" applyFill="1" applyAlignment="1">
      <alignment vertical="center"/>
    </xf>
    <xf numFmtId="0" fontId="3" fillId="15" borderId="0" xfId="2" quotePrefix="1" applyFont="1" applyFill="1" applyAlignment="1">
      <alignment horizontal="right" vertical="center"/>
    </xf>
    <xf numFmtId="0" fontId="11" fillId="0" borderId="0" xfId="2" quotePrefix="1" applyFont="1" applyAlignment="1">
      <alignment horizontal="right" vertical="center"/>
    </xf>
    <xf numFmtId="0" fontId="11" fillId="15" borderId="0" xfId="2" quotePrefix="1" applyFont="1" applyFill="1" applyAlignment="1">
      <alignment horizontal="right" vertical="center"/>
    </xf>
    <xf numFmtId="0" fontId="166" fillId="19" borderId="5" xfId="10" applyFont="1" applyFill="1" applyBorder="1" applyAlignment="1">
      <alignment horizontal="left" vertical="center" wrapText="1"/>
    </xf>
    <xf numFmtId="0" fontId="167" fillId="19" borderId="6" xfId="10" applyFont="1" applyFill="1" applyBorder="1" applyAlignment="1">
      <alignment horizontal="center" vertical="center" wrapText="1"/>
    </xf>
    <xf numFmtId="0" fontId="166" fillId="19" borderId="7" xfId="2" applyFont="1" applyFill="1" applyBorder="1" applyAlignment="1">
      <alignment horizontal="center" vertical="center" wrapText="1"/>
    </xf>
    <xf numFmtId="0" fontId="166" fillId="19" borderId="8" xfId="2" applyFont="1" applyFill="1" applyBorder="1" applyAlignment="1">
      <alignment horizontal="center" vertical="center"/>
    </xf>
    <xf numFmtId="0" fontId="166" fillId="19" borderId="3" xfId="2" applyFont="1" applyFill="1" applyBorder="1" applyAlignment="1">
      <alignment horizontal="center" vertical="center"/>
    </xf>
    <xf numFmtId="0" fontId="54" fillId="0" borderId="9" xfId="10" applyFont="1" applyFill="1" applyBorder="1" applyAlignment="1">
      <alignment horizontal="center" vertical="center" wrapText="1"/>
    </xf>
    <xf numFmtId="0" fontId="55" fillId="20" borderId="10" xfId="2" applyFont="1" applyFill="1" applyBorder="1" applyAlignment="1">
      <alignment horizontal="center" vertical="center" wrapText="1"/>
    </xf>
    <xf numFmtId="0" fontId="3" fillId="18" borderId="0" xfId="2" applyFont="1" applyFill="1" applyBorder="1" applyAlignment="1">
      <alignment vertical="center"/>
    </xf>
    <xf numFmtId="0" fontId="32" fillId="15" borderId="11" xfId="2" applyFont="1" applyFill="1" applyBorder="1" applyAlignment="1">
      <alignment vertical="center"/>
    </xf>
    <xf numFmtId="0" fontId="32" fillId="15" borderId="12" xfId="2" applyFont="1" applyFill="1" applyBorder="1" applyAlignment="1">
      <alignment horizontal="center" vertical="center"/>
    </xf>
    <xf numFmtId="0" fontId="168" fillId="15" borderId="13" xfId="2" applyFont="1" applyFill="1" applyBorder="1" applyAlignment="1">
      <alignment horizontal="left" vertical="center" wrapText="1"/>
    </xf>
    <xf numFmtId="3" fontId="55" fillId="15" borderId="10" xfId="2" quotePrefix="1" applyNumberFormat="1" applyFont="1" applyFill="1" applyBorder="1" applyAlignment="1">
      <alignment horizontal="center" vertical="center"/>
    </xf>
    <xf numFmtId="3" fontId="56" fillId="15" borderId="14" xfId="2" quotePrefix="1" applyNumberFormat="1" applyFont="1" applyFill="1" applyBorder="1" applyAlignment="1">
      <alignment horizontal="center" vertical="center"/>
    </xf>
    <xf numFmtId="3" fontId="56" fillId="15" borderId="15" xfId="2" quotePrefix="1" applyNumberFormat="1" applyFont="1" applyFill="1" applyBorder="1" applyAlignment="1" applyProtection="1">
      <alignment horizontal="center" vertical="center"/>
    </xf>
    <xf numFmtId="3" fontId="57" fillId="15" borderId="13" xfId="2" quotePrefix="1" applyNumberFormat="1" applyFont="1" applyFill="1" applyBorder="1" applyAlignment="1" applyProtection="1">
      <alignment horizontal="center" vertical="center"/>
    </xf>
    <xf numFmtId="168" fontId="58" fillId="8" borderId="11" xfId="10" quotePrefix="1" applyNumberFormat="1" applyFont="1" applyFill="1" applyBorder="1" applyAlignment="1" applyProtection="1">
      <alignment horizontal="right" vertical="center"/>
    </xf>
    <xf numFmtId="0" fontId="58" fillId="8" borderId="16" xfId="10" quotePrefix="1" applyFont="1" applyFill="1" applyBorder="1" applyAlignment="1" applyProtection="1">
      <alignment horizontal="left" vertical="center"/>
    </xf>
    <xf numFmtId="3" fontId="169" fillId="17" borderId="14" xfId="2" applyNumberFormat="1" applyFont="1" applyFill="1" applyBorder="1" applyAlignment="1">
      <alignment horizontal="right" vertical="center"/>
    </xf>
    <xf numFmtId="0" fontId="6" fillId="15" borderId="17" xfId="10" quotePrefix="1" applyFont="1" applyFill="1" applyBorder="1" applyAlignment="1">
      <alignment horizontal="right" vertical="center"/>
    </xf>
    <xf numFmtId="168" fontId="9" fillId="15" borderId="18" xfId="10" quotePrefix="1" applyNumberFormat="1" applyFont="1" applyFill="1" applyBorder="1" applyAlignment="1">
      <alignment horizontal="right" vertical="center"/>
    </xf>
    <xf numFmtId="0" fontId="3" fillId="15" borderId="19" xfId="10" applyFont="1" applyFill="1" applyBorder="1" applyAlignment="1">
      <alignment horizontal="left" vertical="center" wrapText="1"/>
    </xf>
    <xf numFmtId="3" fontId="12" fillId="15" borderId="20" xfId="2" applyNumberFormat="1" applyFont="1" applyFill="1" applyBorder="1" applyAlignment="1" applyProtection="1">
      <alignment horizontal="right" vertical="center"/>
      <protection locked="0"/>
    </xf>
    <xf numFmtId="3" fontId="12" fillId="15" borderId="18" xfId="2" applyNumberFormat="1" applyFont="1" applyFill="1" applyBorder="1" applyAlignment="1" applyProtection="1">
      <alignment horizontal="right" vertical="center"/>
      <protection locked="0"/>
    </xf>
    <xf numFmtId="174" fontId="170" fillId="21" borderId="21" xfId="2" applyNumberFormat="1" applyFont="1" applyFill="1" applyBorder="1" applyAlignment="1" applyProtection="1">
      <alignment horizontal="center" vertical="center"/>
    </xf>
    <xf numFmtId="0" fontId="11" fillId="18" borderId="0" xfId="2" applyFont="1" applyFill="1" applyAlignment="1">
      <alignment vertical="center"/>
    </xf>
    <xf numFmtId="168" fontId="9" fillId="15" borderId="22" xfId="10" quotePrefix="1" applyNumberFormat="1" applyFont="1" applyFill="1" applyBorder="1" applyAlignment="1">
      <alignment horizontal="right" vertical="center"/>
    </xf>
    <xf numFmtId="0" fontId="3" fillId="15" borderId="23" xfId="10" applyFont="1" applyFill="1" applyBorder="1" applyAlignment="1">
      <alignment horizontal="left" vertical="center" wrapText="1"/>
    </xf>
    <xf numFmtId="3" fontId="12" fillId="15" borderId="24" xfId="2" applyNumberFormat="1" applyFont="1" applyFill="1" applyBorder="1" applyAlignment="1" applyProtection="1">
      <alignment horizontal="right" vertical="center"/>
      <protection locked="0"/>
    </xf>
    <xf numFmtId="3" fontId="12" fillId="15" borderId="22" xfId="2" applyNumberFormat="1" applyFont="1" applyFill="1" applyBorder="1" applyAlignment="1" applyProtection="1">
      <alignment horizontal="right" vertical="center"/>
      <protection locked="0"/>
    </xf>
    <xf numFmtId="174" fontId="170" fillId="21" borderId="25" xfId="2" applyNumberFormat="1" applyFont="1" applyFill="1" applyBorder="1" applyAlignment="1" applyProtection="1">
      <alignment horizontal="center" vertical="center"/>
    </xf>
    <xf numFmtId="0" fontId="3" fillId="15" borderId="26" xfId="10" applyFont="1" applyFill="1" applyBorder="1" applyAlignment="1">
      <alignment horizontal="left" vertical="center" wrapText="1"/>
    </xf>
    <xf numFmtId="168" fontId="9" fillId="15" borderId="27" xfId="10" quotePrefix="1" applyNumberFormat="1" applyFont="1" applyFill="1" applyBorder="1" applyAlignment="1">
      <alignment horizontal="right" vertical="center"/>
    </xf>
    <xf numFmtId="0" fontId="3" fillId="15" borderId="28" xfId="10" applyFont="1" applyFill="1" applyBorder="1" applyAlignment="1">
      <alignment horizontal="left" vertical="center" wrapText="1"/>
    </xf>
    <xf numFmtId="3" fontId="12" fillId="15" borderId="29" xfId="2" applyNumberFormat="1" applyFont="1" applyFill="1" applyBorder="1" applyAlignment="1" applyProtection="1">
      <alignment horizontal="right" vertical="center"/>
      <protection locked="0"/>
    </xf>
    <xf numFmtId="3" fontId="12" fillId="15" borderId="27" xfId="2" applyNumberFormat="1" applyFont="1" applyFill="1" applyBorder="1" applyAlignment="1" applyProtection="1">
      <alignment horizontal="right" vertical="center"/>
      <protection locked="0"/>
    </xf>
    <xf numFmtId="174" fontId="170" fillId="21" borderId="30" xfId="2" applyNumberFormat="1" applyFont="1" applyFill="1" applyBorder="1" applyAlignment="1" applyProtection="1">
      <alignment horizontal="center" vertical="center"/>
    </xf>
    <xf numFmtId="168" fontId="58" fillId="8" borderId="31" xfId="10" quotePrefix="1" applyNumberFormat="1" applyFont="1" applyFill="1" applyBorder="1" applyAlignment="1" applyProtection="1">
      <alignment horizontal="right" vertical="center"/>
    </xf>
    <xf numFmtId="3" fontId="169" fillId="17" borderId="8" xfId="2" applyNumberFormat="1" applyFont="1" applyFill="1" applyBorder="1" applyAlignment="1">
      <alignment horizontal="right" vertical="center"/>
    </xf>
    <xf numFmtId="3" fontId="169" fillId="17" borderId="3" xfId="2" applyNumberFormat="1" applyFont="1" applyFill="1" applyBorder="1" applyAlignment="1" applyProtection="1">
      <alignment horizontal="right" vertical="center"/>
    </xf>
    <xf numFmtId="3" fontId="169" fillId="17" borderId="9" xfId="2" applyNumberFormat="1" applyFont="1" applyFill="1" applyBorder="1" applyAlignment="1" applyProtection="1">
      <alignment horizontal="right" vertical="center"/>
    </xf>
    <xf numFmtId="0" fontId="3" fillId="15" borderId="17" xfId="10" applyFont="1" applyFill="1" applyBorder="1" applyAlignment="1">
      <alignment horizontal="right" vertical="center"/>
    </xf>
    <xf numFmtId="0" fontId="3" fillId="15" borderId="32" xfId="10" applyFont="1" applyFill="1" applyBorder="1" applyAlignment="1">
      <alignment horizontal="left" vertical="center" wrapText="1"/>
    </xf>
    <xf numFmtId="3" fontId="12" fillId="15" borderId="33" xfId="2" applyNumberFormat="1" applyFont="1" applyFill="1" applyBorder="1" applyAlignment="1" applyProtection="1">
      <alignment horizontal="right" vertical="center"/>
      <protection locked="0"/>
    </xf>
    <xf numFmtId="3" fontId="12" fillId="15" borderId="34" xfId="2" applyNumberFormat="1" applyFont="1" applyFill="1" applyBorder="1" applyAlignment="1" applyProtection="1">
      <alignment horizontal="right" vertical="center"/>
      <protection locked="0"/>
    </xf>
    <xf numFmtId="174" fontId="170" fillId="21" borderId="35" xfId="2" applyNumberFormat="1" applyFont="1" applyFill="1" applyBorder="1" applyAlignment="1" applyProtection="1">
      <alignment horizontal="center" vertical="center"/>
    </xf>
    <xf numFmtId="0" fontId="3" fillId="15" borderId="36" xfId="10" applyFont="1" applyFill="1" applyBorder="1" applyAlignment="1">
      <alignment horizontal="left" wrapText="1"/>
    </xf>
    <xf numFmtId="0" fontId="3" fillId="15" borderId="26" xfId="10" applyFont="1" applyFill="1" applyBorder="1" applyAlignment="1">
      <alignment horizontal="left" wrapText="1"/>
    </xf>
    <xf numFmtId="0" fontId="12" fillId="15" borderId="26" xfId="10" applyFont="1" applyFill="1" applyBorder="1" applyAlignment="1">
      <alignment horizontal="left" wrapText="1"/>
    </xf>
    <xf numFmtId="168" fontId="9" fillId="15" borderId="34" xfId="10" quotePrefix="1" applyNumberFormat="1" applyFont="1" applyFill="1" applyBorder="1" applyAlignment="1">
      <alignment horizontal="right" vertical="center"/>
    </xf>
    <xf numFmtId="0" fontId="3" fillId="15" borderId="37" xfId="10" applyFont="1" applyFill="1" applyBorder="1" applyAlignment="1">
      <alignment horizontal="left" wrapText="1"/>
    </xf>
    <xf numFmtId="168" fontId="6" fillId="15" borderId="17" xfId="10" quotePrefix="1" applyNumberFormat="1" applyFont="1" applyFill="1" applyBorder="1" applyAlignment="1">
      <alignment horizontal="right" vertical="center"/>
    </xf>
    <xf numFmtId="0" fontId="3" fillId="15" borderId="38" xfId="10" applyFont="1" applyFill="1" applyBorder="1" applyAlignment="1">
      <alignment horizontal="left" vertical="center" wrapText="1"/>
    </xf>
    <xf numFmtId="0" fontId="58" fillId="8" borderId="4" xfId="10" quotePrefix="1" applyFont="1" applyFill="1" applyBorder="1" applyAlignment="1" applyProtection="1">
      <alignment horizontal="left" vertical="center"/>
    </xf>
    <xf numFmtId="0" fontId="3" fillId="15" borderId="23" xfId="10" applyFont="1" applyFill="1" applyBorder="1" applyAlignment="1">
      <alignment vertical="center" wrapText="1"/>
    </xf>
    <xf numFmtId="0" fontId="3" fillId="15" borderId="38" xfId="10" applyFont="1" applyFill="1" applyBorder="1" applyAlignment="1">
      <alignment vertical="center" wrapText="1"/>
    </xf>
    <xf numFmtId="0" fontId="3" fillId="15" borderId="32" xfId="10" applyFont="1" applyFill="1" applyBorder="1" applyAlignment="1">
      <alignment vertical="center" wrapText="1"/>
    </xf>
    <xf numFmtId="0" fontId="8" fillId="15" borderId="19" xfId="10" applyFont="1" applyFill="1" applyBorder="1" applyAlignment="1">
      <alignment horizontal="left" vertical="center" wrapText="1"/>
    </xf>
    <xf numFmtId="0" fontId="8" fillId="15" borderId="32" xfId="10" applyFont="1" applyFill="1" applyBorder="1" applyAlignment="1">
      <alignment vertical="center" wrapText="1"/>
    </xf>
    <xf numFmtId="3" fontId="169" fillId="17" borderId="3" xfId="2" applyNumberFormat="1" applyFont="1" applyFill="1" applyBorder="1" applyAlignment="1" applyProtection="1">
      <alignment horizontal="right" vertical="center"/>
      <protection locked="0"/>
    </xf>
    <xf numFmtId="0" fontId="6" fillId="15" borderId="0" xfId="10" applyFont="1" applyFill="1" applyBorder="1" applyAlignment="1">
      <alignment horizontal="right" vertical="center"/>
    </xf>
    <xf numFmtId="0" fontId="8" fillId="15" borderId="23" xfId="10" applyFont="1" applyFill="1" applyBorder="1" applyAlignment="1">
      <alignment vertical="center" wrapText="1"/>
    </xf>
    <xf numFmtId="0" fontId="6" fillId="15" borderId="0" xfId="10" quotePrefix="1" applyFont="1" applyFill="1" applyBorder="1" applyAlignment="1">
      <alignment horizontal="right" vertical="center"/>
    </xf>
    <xf numFmtId="0" fontId="3" fillId="15" borderId="19" xfId="10" applyFont="1" applyFill="1" applyBorder="1" applyAlignment="1">
      <alignment horizontal="left"/>
    </xf>
    <xf numFmtId="0" fontId="3" fillId="15" borderId="32" xfId="10" applyFont="1" applyFill="1" applyBorder="1" applyAlignment="1">
      <alignment horizontal="left"/>
    </xf>
    <xf numFmtId="0" fontId="6" fillId="15" borderId="17" xfId="10" applyFont="1" applyFill="1" applyBorder="1" applyAlignment="1">
      <alignment horizontal="right" vertical="center"/>
    </xf>
    <xf numFmtId="0" fontId="12" fillId="15" borderId="23" xfId="10" applyFont="1" applyFill="1" applyBorder="1" applyAlignment="1">
      <alignment horizontal="left" vertical="center" wrapText="1"/>
    </xf>
    <xf numFmtId="0" fontId="8" fillId="15" borderId="32" xfId="10" applyFont="1" applyFill="1" applyBorder="1" applyAlignment="1">
      <alignment horizontal="left" vertical="center" wrapText="1"/>
    </xf>
    <xf numFmtId="0" fontId="8" fillId="15" borderId="39" xfId="10" applyFont="1" applyFill="1" applyBorder="1" applyAlignment="1">
      <alignment vertical="center" wrapText="1"/>
    </xf>
    <xf numFmtId="0" fontId="3" fillId="15" borderId="19" xfId="10" applyFont="1" applyFill="1" applyBorder="1"/>
    <xf numFmtId="0" fontId="3" fillId="15" borderId="23" xfId="10" applyFont="1" applyFill="1" applyBorder="1"/>
    <xf numFmtId="0" fontId="3" fillId="15" borderId="32" xfId="10" applyFont="1" applyFill="1" applyBorder="1"/>
    <xf numFmtId="0" fontId="13" fillId="15" borderId="19" xfId="10" applyFont="1" applyFill="1" applyBorder="1" applyAlignment="1">
      <alignment horizontal="left" vertical="center" wrapText="1"/>
    </xf>
    <xf numFmtId="0" fontId="13" fillId="15" borderId="38" xfId="10" applyFont="1" applyFill="1" applyBorder="1" applyAlignment="1">
      <alignment horizontal="left" vertical="center" wrapText="1"/>
    </xf>
    <xf numFmtId="0" fontId="12" fillId="15" borderId="19" xfId="10" applyFont="1" applyFill="1" applyBorder="1" applyAlignment="1">
      <alignment horizontal="left" vertical="center" wrapText="1"/>
    </xf>
    <xf numFmtId="0" fontId="12" fillId="15" borderId="32" xfId="10" applyFont="1" applyFill="1" applyBorder="1" applyAlignment="1">
      <alignment vertical="center" wrapText="1"/>
    </xf>
    <xf numFmtId="0" fontId="6" fillId="15" borderId="11" xfId="10" quotePrefix="1" applyFont="1" applyFill="1" applyBorder="1" applyAlignment="1">
      <alignment horizontal="right" vertical="center"/>
    </xf>
    <xf numFmtId="0" fontId="171" fillId="19" borderId="40" xfId="10" quotePrefix="1" applyFont="1" applyFill="1" applyBorder="1" applyAlignment="1" applyProtection="1">
      <alignment horizontal="right" vertical="center"/>
    </xf>
    <xf numFmtId="0" fontId="165" fillId="19" borderId="41" xfId="10" applyFont="1" applyFill="1" applyBorder="1" applyAlignment="1" applyProtection="1">
      <alignment horizontal="right" vertical="center"/>
    </xf>
    <xf numFmtId="0" fontId="166" fillId="19" borderId="42" xfId="2" applyFont="1" applyFill="1" applyBorder="1" applyAlignment="1" applyProtection="1">
      <alignment horizontal="center" vertical="center" wrapText="1"/>
    </xf>
    <xf numFmtId="3" fontId="11" fillId="19" borderId="43" xfId="2" applyNumberFormat="1" applyFont="1" applyFill="1" applyBorder="1" applyAlignment="1" applyProtection="1">
      <alignment horizontal="right" vertical="center"/>
    </xf>
    <xf numFmtId="3" fontId="12" fillId="19" borderId="44" xfId="2" applyNumberFormat="1" applyFont="1" applyFill="1" applyBorder="1" applyAlignment="1" applyProtection="1">
      <alignment horizontal="right" vertical="center"/>
    </xf>
    <xf numFmtId="3" fontId="12" fillId="19" borderId="45" xfId="2" applyNumberFormat="1" applyFont="1" applyFill="1" applyBorder="1" applyAlignment="1" applyProtection="1">
      <alignment horizontal="right" vertical="center"/>
    </xf>
    <xf numFmtId="3" fontId="12" fillId="19" borderId="46" xfId="2" applyNumberFormat="1" applyFont="1" applyFill="1" applyBorder="1" applyAlignment="1" applyProtection="1">
      <alignment horizontal="right" vertical="center"/>
    </xf>
    <xf numFmtId="0" fontId="6" fillId="15" borderId="0" xfId="10" quotePrefix="1" applyFont="1" applyFill="1" applyBorder="1" applyAlignment="1" applyProtection="1">
      <alignment horizontal="right" vertical="center"/>
    </xf>
    <xf numFmtId="168" fontId="9" fillId="15" borderId="0" xfId="10" quotePrefix="1" applyNumberFormat="1" applyFont="1" applyFill="1" applyBorder="1" applyAlignment="1" applyProtection="1">
      <alignment horizontal="center" vertical="center"/>
    </xf>
    <xf numFmtId="0" fontId="3" fillId="15" borderId="0" xfId="10" applyFont="1" applyFill="1" applyBorder="1" applyAlignment="1" applyProtection="1">
      <alignment horizontal="left" vertical="center" wrapText="1"/>
    </xf>
    <xf numFmtId="3" fontId="6" fillId="15" borderId="0" xfId="2" applyNumberFormat="1" applyFont="1" applyFill="1" applyBorder="1" applyAlignment="1" applyProtection="1">
      <alignment horizontal="right" vertical="center"/>
    </xf>
    <xf numFmtId="3" fontId="3" fillId="15" borderId="0" xfId="2" applyNumberFormat="1" applyFont="1" applyFill="1" applyBorder="1" applyAlignment="1" applyProtection="1">
      <alignment horizontal="right" vertical="center"/>
    </xf>
    <xf numFmtId="0" fontId="3" fillId="18" borderId="0" xfId="2" applyFont="1" applyFill="1" applyAlignment="1" applyProtection="1">
      <alignment vertical="center"/>
    </xf>
    <xf numFmtId="0" fontId="3" fillId="18" borderId="0" xfId="2" applyFont="1" applyFill="1" applyAlignment="1" applyProtection="1">
      <alignment vertical="center" wrapText="1"/>
    </xf>
    <xf numFmtId="3" fontId="6" fillId="18" borderId="0" xfId="2" applyNumberFormat="1" applyFont="1" applyFill="1" applyAlignment="1" applyProtection="1">
      <alignment horizontal="right" vertical="center"/>
    </xf>
    <xf numFmtId="3" fontId="3" fillId="18" borderId="0" xfId="2" applyNumberFormat="1" applyFont="1" applyFill="1" applyAlignment="1" applyProtection="1">
      <alignment horizontal="right" vertical="center"/>
    </xf>
    <xf numFmtId="3" fontId="3" fillId="15" borderId="0" xfId="2" applyNumberFormat="1" applyFont="1" applyFill="1" applyAlignment="1">
      <alignment horizontal="right" vertical="center"/>
    </xf>
    <xf numFmtId="0" fontId="172" fillId="22" borderId="0" xfId="2" applyFont="1" applyFill="1" applyAlignment="1">
      <alignment horizontal="left" vertical="center"/>
    </xf>
    <xf numFmtId="3" fontId="11" fillId="15" borderId="0" xfId="2" applyNumberFormat="1" applyFont="1" applyFill="1" applyAlignment="1">
      <alignment horizontal="center" vertical="center"/>
    </xf>
    <xf numFmtId="166" fontId="163" fillId="17" borderId="4" xfId="2" applyNumberFormat="1" applyFont="1" applyFill="1" applyBorder="1" applyAlignment="1" applyProtection="1">
      <alignment horizontal="center" vertical="center"/>
    </xf>
    <xf numFmtId="0" fontId="3" fillId="15" borderId="0" xfId="2" quotePrefix="1" applyFont="1" applyFill="1" applyAlignment="1" applyProtection="1">
      <alignment vertical="center"/>
    </xf>
    <xf numFmtId="0" fontId="3" fillId="15" borderId="0" xfId="2" applyFont="1" applyFill="1" applyAlignment="1" applyProtection="1">
      <alignment vertical="center"/>
    </xf>
    <xf numFmtId="0" fontId="3" fillId="15" borderId="0" xfId="2" applyFont="1" applyFill="1" applyAlignment="1" applyProtection="1">
      <alignment vertical="center" wrapText="1"/>
    </xf>
    <xf numFmtId="0" fontId="3" fillId="15" borderId="0" xfId="2" applyFont="1" applyFill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172" fontId="164" fillId="19" borderId="3" xfId="2" applyNumberFormat="1" applyFont="1" applyFill="1" applyBorder="1" applyAlignment="1" applyProtection="1">
      <alignment horizontal="center" vertical="center"/>
    </xf>
    <xf numFmtId="0" fontId="11" fillId="15" borderId="0" xfId="2" quotePrefix="1" applyFont="1" applyFill="1" applyAlignment="1" applyProtection="1">
      <alignment vertical="center"/>
    </xf>
    <xf numFmtId="0" fontId="53" fillId="15" borderId="0" xfId="2" applyFont="1" applyFill="1" applyAlignment="1" applyProtection="1">
      <alignment horizontal="left" vertical="center"/>
    </xf>
    <xf numFmtId="0" fontId="3" fillId="15" borderId="0" xfId="2" applyFont="1" applyFill="1" applyAlignment="1" applyProtection="1">
      <alignment horizontal="left" vertical="center"/>
    </xf>
    <xf numFmtId="0" fontId="6" fillId="0" borderId="0" xfId="10" quotePrefix="1" applyFont="1" applyFill="1" applyBorder="1" applyAlignment="1" applyProtection="1">
      <alignment horizontal="right" vertical="center"/>
    </xf>
    <xf numFmtId="3" fontId="3" fillId="15" borderId="0" xfId="2" applyNumberFormat="1" applyFont="1" applyFill="1" applyAlignment="1" applyProtection="1">
      <alignment horizontal="right" vertical="center"/>
    </xf>
    <xf numFmtId="49" fontId="164" fillId="17" borderId="3" xfId="0" applyNumberFormat="1" applyFont="1" applyFill="1" applyBorder="1" applyAlignment="1" applyProtection="1">
      <alignment horizontal="center" vertical="center"/>
    </xf>
    <xf numFmtId="3" fontId="3" fillId="15" borderId="0" xfId="2" applyNumberFormat="1" applyFont="1" applyFill="1" applyBorder="1" applyAlignment="1" applyProtection="1">
      <alignment horizontal="right" vertical="center"/>
      <protection locked="0"/>
    </xf>
    <xf numFmtId="0" fontId="3" fillId="15" borderId="47" xfId="2" applyFont="1" applyFill="1" applyBorder="1" applyAlignment="1" applyProtection="1">
      <alignment vertical="center"/>
    </xf>
    <xf numFmtId="0" fontId="3" fillId="15" borderId="47" xfId="2" applyFont="1" applyFill="1" applyBorder="1" applyAlignment="1" applyProtection="1">
      <alignment vertical="center" wrapText="1"/>
    </xf>
    <xf numFmtId="3" fontId="6" fillId="15" borderId="0" xfId="2" applyNumberFormat="1" applyFont="1" applyFill="1" applyAlignment="1" applyProtection="1">
      <alignment horizontal="right" vertical="center"/>
    </xf>
    <xf numFmtId="0" fontId="6" fillId="15" borderId="0" xfId="2" quotePrefix="1" applyFont="1" applyFill="1" applyAlignment="1" applyProtection="1">
      <alignment horizontal="right" vertical="center"/>
    </xf>
    <xf numFmtId="3" fontId="3" fillId="15" borderId="0" xfId="2" quotePrefix="1" applyNumberFormat="1" applyFont="1" applyFill="1" applyAlignment="1">
      <alignment horizontal="right" vertical="center"/>
    </xf>
    <xf numFmtId="3" fontId="11" fillId="0" borderId="0" xfId="2" quotePrefix="1" applyNumberFormat="1" applyFont="1" applyAlignment="1">
      <alignment horizontal="right" vertical="center"/>
    </xf>
    <xf numFmtId="3" fontId="11" fillId="15" borderId="0" xfId="2" quotePrefix="1" applyNumberFormat="1" applyFont="1" applyFill="1" applyAlignment="1">
      <alignment horizontal="right" vertical="center"/>
    </xf>
    <xf numFmtId="0" fontId="173" fillId="23" borderId="5" xfId="2" applyFont="1" applyFill="1" applyBorder="1" applyAlignment="1" applyProtection="1">
      <alignment vertical="center"/>
    </xf>
    <xf numFmtId="0" fontId="173" fillId="23" borderId="6" xfId="2" applyFont="1" applyFill="1" applyBorder="1" applyAlignment="1" applyProtection="1">
      <alignment horizontal="center" vertical="center"/>
    </xf>
    <xf numFmtId="0" fontId="174" fillId="23" borderId="7" xfId="2" applyFont="1" applyFill="1" applyBorder="1" applyAlignment="1" applyProtection="1">
      <alignment horizontal="center" vertical="center" wrapText="1"/>
    </xf>
    <xf numFmtId="0" fontId="175" fillId="23" borderId="11" xfId="2" applyFont="1" applyFill="1" applyBorder="1" applyAlignment="1" applyProtection="1">
      <alignment horizontal="center" vertical="center"/>
    </xf>
    <xf numFmtId="0" fontId="175" fillId="23" borderId="15" xfId="2" applyFont="1" applyFill="1" applyBorder="1" applyAlignment="1" applyProtection="1">
      <alignment horizontal="center" vertical="center"/>
    </xf>
    <xf numFmtId="0" fontId="14" fillId="0" borderId="48" xfId="10" applyFont="1" applyFill="1" applyBorder="1" applyAlignment="1" applyProtection="1">
      <alignment horizontal="center" vertical="center" wrapText="1"/>
    </xf>
    <xf numFmtId="1" fontId="176" fillId="24" borderId="8" xfId="2" applyNumberFormat="1" applyFont="1" applyFill="1" applyBorder="1" applyAlignment="1" applyProtection="1">
      <alignment horizontal="center" vertical="center" wrapText="1"/>
    </xf>
    <xf numFmtId="1" fontId="176" fillId="24" borderId="3" xfId="2" applyNumberFormat="1" applyFont="1" applyFill="1" applyBorder="1" applyAlignment="1" applyProtection="1">
      <alignment horizontal="center" vertical="center" wrapText="1"/>
    </xf>
    <xf numFmtId="1" fontId="176" fillId="24" borderId="9" xfId="2" applyNumberFormat="1" applyFont="1" applyFill="1" applyBorder="1" applyAlignment="1" applyProtection="1">
      <alignment horizontal="center" vertical="center" wrapText="1"/>
    </xf>
    <xf numFmtId="0" fontId="177" fillId="23" borderId="10" xfId="2" applyFont="1" applyFill="1" applyBorder="1" applyAlignment="1" applyProtection="1">
      <alignment horizontal="center" vertical="center" wrapText="1"/>
    </xf>
    <xf numFmtId="0" fontId="59" fillId="22" borderId="0" xfId="2" applyFont="1" applyFill="1" applyAlignment="1">
      <alignment horizontal="left" vertical="center"/>
    </xf>
    <xf numFmtId="0" fontId="3" fillId="15" borderId="49" xfId="2" applyFont="1" applyFill="1" applyBorder="1" applyAlignment="1" applyProtection="1">
      <alignment horizontal="left" vertical="center"/>
    </xf>
    <xf numFmtId="0" fontId="3" fillId="15" borderId="50" xfId="2" applyFont="1" applyFill="1" applyBorder="1" applyAlignment="1" applyProtection="1">
      <alignment horizontal="center" vertical="center"/>
    </xf>
    <xf numFmtId="0" fontId="178" fillId="15" borderId="9" xfId="2" applyFont="1" applyFill="1" applyBorder="1" applyAlignment="1" applyProtection="1">
      <alignment horizontal="left" vertical="center" wrapText="1"/>
    </xf>
    <xf numFmtId="3" fontId="42" fillId="15" borderId="8" xfId="2" quotePrefix="1" applyNumberFormat="1" applyFont="1" applyFill="1" applyBorder="1" applyAlignment="1" applyProtection="1">
      <alignment horizontal="center" vertical="center"/>
    </xf>
    <xf numFmtId="3" fontId="42" fillId="15" borderId="3" xfId="2" quotePrefix="1" applyNumberFormat="1" applyFont="1" applyFill="1" applyBorder="1" applyAlignment="1" applyProtection="1">
      <alignment horizontal="center" vertical="center"/>
    </xf>
    <xf numFmtId="3" fontId="42" fillId="15" borderId="9" xfId="2" quotePrefix="1" applyNumberFormat="1" applyFont="1" applyFill="1" applyBorder="1" applyAlignment="1" applyProtection="1">
      <alignment horizontal="center" vertical="center"/>
    </xf>
    <xf numFmtId="3" fontId="27" fillId="15" borderId="10" xfId="2" quotePrefix="1" applyNumberFormat="1" applyFont="1" applyFill="1" applyBorder="1" applyAlignment="1" applyProtection="1">
      <alignment horizontal="center" vertical="center"/>
    </xf>
    <xf numFmtId="0" fontId="3" fillId="15" borderId="17" xfId="2" applyFont="1" applyFill="1" applyBorder="1" applyAlignment="1" applyProtection="1">
      <alignment horizontal="center" vertical="center" wrapText="1"/>
    </xf>
    <xf numFmtId="0" fontId="3" fillId="15" borderId="0" xfId="2" applyFont="1" applyFill="1" applyBorder="1" applyAlignment="1" applyProtection="1">
      <alignment horizontal="center" vertical="center" wrapText="1"/>
    </xf>
    <xf numFmtId="0" fontId="3" fillId="15" borderId="50" xfId="2" applyFont="1" applyFill="1" applyBorder="1" applyAlignment="1" applyProtection="1">
      <alignment horizontal="center" vertical="center" wrapText="1"/>
    </xf>
    <xf numFmtId="3" fontId="6" fillId="15" borderId="50" xfId="2" applyNumberFormat="1" applyFont="1" applyFill="1" applyBorder="1" applyAlignment="1" applyProtection="1">
      <alignment horizontal="right" vertical="center"/>
    </xf>
    <xf numFmtId="3" fontId="3" fillId="15" borderId="50" xfId="2" applyNumberFormat="1" applyFont="1" applyFill="1" applyBorder="1" applyAlignment="1" applyProtection="1">
      <alignment horizontal="right" vertical="center"/>
    </xf>
    <xf numFmtId="3" fontId="3" fillId="15" borderId="51" xfId="2" applyNumberFormat="1" applyFont="1" applyFill="1" applyBorder="1" applyAlignment="1" applyProtection="1">
      <alignment horizontal="right" vertical="center"/>
    </xf>
    <xf numFmtId="3" fontId="6" fillId="15" borderId="52" xfId="2" applyNumberFormat="1" applyFont="1" applyFill="1" applyBorder="1" applyAlignment="1" applyProtection="1">
      <alignment horizontal="right" vertical="center"/>
    </xf>
    <xf numFmtId="168" fontId="179" fillId="24" borderId="31" xfId="10" quotePrefix="1" applyNumberFormat="1" applyFont="1" applyFill="1" applyBorder="1" applyAlignment="1" applyProtection="1">
      <alignment horizontal="right" vertical="center"/>
    </xf>
    <xf numFmtId="3" fontId="176" fillId="24" borderId="52" xfId="2" applyNumberFormat="1" applyFont="1" applyFill="1" applyBorder="1" applyAlignment="1" applyProtection="1">
      <alignment horizontal="right" vertical="center"/>
    </xf>
    <xf numFmtId="3" fontId="178" fillId="24" borderId="8" xfId="2" applyNumberFormat="1" applyFont="1" applyFill="1" applyBorder="1" applyAlignment="1" applyProtection="1">
      <alignment horizontal="right" vertical="center"/>
    </xf>
    <xf numFmtId="3" fontId="178" fillId="24" borderId="3" xfId="2" applyNumberFormat="1" applyFont="1" applyFill="1" applyBorder="1" applyAlignment="1" applyProtection="1">
      <alignment horizontal="right" vertical="center"/>
    </xf>
    <xf numFmtId="3" fontId="178" fillId="24" borderId="9" xfId="2" applyNumberFormat="1" applyFont="1" applyFill="1" applyBorder="1" applyAlignment="1" applyProtection="1">
      <alignment horizontal="right" vertical="center"/>
    </xf>
    <xf numFmtId="0" fontId="180" fillId="22" borderId="0" xfId="2" applyFont="1" applyFill="1" applyAlignment="1">
      <alignment horizontal="left" vertical="center"/>
    </xf>
    <xf numFmtId="0" fontId="3" fillId="15" borderId="17" xfId="10" applyFont="1" applyFill="1" applyBorder="1" applyAlignment="1" applyProtection="1">
      <alignment horizontal="right" vertical="center"/>
    </xf>
    <xf numFmtId="168" fontId="9" fillId="15" borderId="18" xfId="10" quotePrefix="1" applyNumberFormat="1" applyFont="1" applyFill="1" applyBorder="1" applyAlignment="1" applyProtection="1">
      <alignment horizontal="right" vertical="center"/>
    </xf>
    <xf numFmtId="0" fontId="3" fillId="15" borderId="19" xfId="10" applyFont="1" applyFill="1" applyBorder="1" applyAlignment="1" applyProtection="1">
      <alignment horizontal="left" vertical="center" wrapText="1"/>
    </xf>
    <xf numFmtId="3" fontId="6" fillId="15" borderId="53" xfId="2" applyNumberFormat="1" applyFont="1" applyFill="1" applyBorder="1" applyAlignment="1" applyProtection="1">
      <alignment horizontal="right" vertical="center"/>
    </xf>
    <xf numFmtId="3" fontId="12" fillId="15" borderId="20" xfId="2" applyNumberFormat="1" applyFont="1" applyFill="1" applyBorder="1" applyAlignment="1" applyProtection="1">
      <alignment horizontal="right" vertical="center"/>
    </xf>
    <xf numFmtId="3" fontId="12" fillId="15" borderId="18" xfId="2" applyNumberFormat="1" applyFont="1" applyFill="1" applyBorder="1" applyAlignment="1" applyProtection="1">
      <alignment horizontal="right" vertical="center"/>
    </xf>
    <xf numFmtId="3" fontId="12" fillId="15" borderId="21" xfId="2" applyNumberFormat="1" applyFont="1" applyFill="1" applyBorder="1" applyAlignment="1" applyProtection="1">
      <alignment horizontal="right" vertical="center"/>
    </xf>
    <xf numFmtId="168" fontId="9" fillId="15" borderId="34" xfId="10" quotePrefix="1" applyNumberFormat="1" applyFont="1" applyFill="1" applyBorder="1" applyAlignment="1" applyProtection="1">
      <alignment horizontal="right" vertical="center"/>
    </xf>
    <xf numFmtId="0" fontId="3" fillId="15" borderId="32" xfId="10" applyFont="1" applyFill="1" applyBorder="1" applyAlignment="1" applyProtection="1">
      <alignment horizontal="left" vertical="center" wrapText="1"/>
    </xf>
    <xf numFmtId="3" fontId="6" fillId="15" borderId="54" xfId="2" applyNumberFormat="1" applyFont="1" applyFill="1" applyBorder="1" applyAlignment="1" applyProtection="1">
      <alignment horizontal="right" vertical="center"/>
    </xf>
    <xf numFmtId="3" fontId="12" fillId="15" borderId="33" xfId="2" applyNumberFormat="1" applyFont="1" applyFill="1" applyBorder="1" applyAlignment="1" applyProtection="1">
      <alignment horizontal="right" vertical="center"/>
    </xf>
    <xf numFmtId="3" fontId="12" fillId="15" borderId="34" xfId="2" applyNumberFormat="1" applyFont="1" applyFill="1" applyBorder="1" applyAlignment="1" applyProtection="1">
      <alignment horizontal="right" vertical="center"/>
    </xf>
    <xf numFmtId="3" fontId="12" fillId="15" borderId="35" xfId="2" applyNumberFormat="1" applyFont="1" applyFill="1" applyBorder="1" applyAlignment="1" applyProtection="1">
      <alignment horizontal="right" vertical="center"/>
    </xf>
    <xf numFmtId="168" fontId="6" fillId="15" borderId="17" xfId="10" quotePrefix="1" applyNumberFormat="1" applyFont="1" applyFill="1" applyBorder="1" applyAlignment="1" applyProtection="1">
      <alignment horizontal="right" vertical="center"/>
    </xf>
    <xf numFmtId="0" fontId="6" fillId="15" borderId="17" xfId="10" quotePrefix="1" applyFont="1" applyFill="1" applyBorder="1" applyAlignment="1" applyProtection="1">
      <alignment horizontal="right" vertical="center"/>
    </xf>
    <xf numFmtId="168" fontId="9" fillId="15" borderId="22" xfId="10" quotePrefix="1" applyNumberFormat="1" applyFont="1" applyFill="1" applyBorder="1" applyAlignment="1" applyProtection="1">
      <alignment horizontal="right" vertical="center"/>
    </xf>
    <xf numFmtId="0" fontId="3" fillId="15" borderId="23" xfId="10" applyFont="1" applyFill="1" applyBorder="1" applyAlignment="1" applyProtection="1">
      <alignment vertical="center" wrapText="1"/>
    </xf>
    <xf numFmtId="3" fontId="6" fillId="15" borderId="55" xfId="2" applyNumberFormat="1" applyFont="1" applyFill="1" applyBorder="1" applyAlignment="1" applyProtection="1">
      <alignment horizontal="right" vertical="center"/>
    </xf>
    <xf numFmtId="3" fontId="12" fillId="15" borderId="24" xfId="2" applyNumberFormat="1" applyFont="1" applyFill="1" applyBorder="1" applyAlignment="1" applyProtection="1">
      <alignment horizontal="right" vertical="center"/>
    </xf>
    <xf numFmtId="3" fontId="12" fillId="15" borderId="22" xfId="2" applyNumberFormat="1" applyFont="1" applyFill="1" applyBorder="1" applyAlignment="1" applyProtection="1">
      <alignment horizontal="right" vertical="center"/>
    </xf>
    <xf numFmtId="3" fontId="12" fillId="15" borderId="25" xfId="2" applyNumberFormat="1" applyFont="1" applyFill="1" applyBorder="1" applyAlignment="1" applyProtection="1">
      <alignment horizontal="right" vertical="center"/>
    </xf>
    <xf numFmtId="0" fontId="6" fillId="15" borderId="17" xfId="10" applyFont="1" applyFill="1" applyBorder="1" applyAlignment="1" applyProtection="1">
      <alignment horizontal="right" vertical="center"/>
    </xf>
    <xf numFmtId="0" fontId="8" fillId="15" borderId="23" xfId="10" applyFont="1" applyFill="1" applyBorder="1" applyAlignment="1" applyProtection="1">
      <alignment horizontal="left" vertical="center" wrapText="1"/>
    </xf>
    <xf numFmtId="0" fontId="8" fillId="15" borderId="32" xfId="10" applyFont="1" applyFill="1" applyBorder="1" applyAlignment="1" applyProtection="1">
      <alignment vertical="center" wrapText="1"/>
    </xf>
    <xf numFmtId="168" fontId="15" fillId="15" borderId="18" xfId="10" quotePrefix="1" applyNumberFormat="1" applyFont="1" applyFill="1" applyBorder="1" applyAlignment="1" applyProtection="1">
      <alignment horizontal="right"/>
    </xf>
    <xf numFmtId="0" fontId="16" fillId="15" borderId="19" xfId="10" applyFont="1" applyFill="1" applyBorder="1" applyAlignment="1" applyProtection="1">
      <alignment wrapText="1"/>
    </xf>
    <xf numFmtId="168" fontId="15" fillId="15" borderId="22" xfId="10" quotePrefix="1" applyNumberFormat="1" applyFont="1" applyFill="1" applyBorder="1" applyAlignment="1" applyProtection="1">
      <alignment horizontal="right"/>
    </xf>
    <xf numFmtId="0" fontId="16" fillId="15" borderId="23" xfId="10" applyFont="1" applyFill="1" applyBorder="1" applyAlignment="1" applyProtection="1">
      <alignment wrapText="1"/>
    </xf>
    <xf numFmtId="168" fontId="6" fillId="15" borderId="56" xfId="10" quotePrefix="1" applyNumberFormat="1" applyFont="1" applyFill="1" applyBorder="1" applyAlignment="1" applyProtection="1">
      <alignment horizontal="right" vertical="center"/>
    </xf>
    <xf numFmtId="0" fontId="17" fillId="15" borderId="23" xfId="10" applyFont="1" applyFill="1" applyBorder="1" applyAlignment="1" applyProtection="1">
      <alignment wrapText="1"/>
    </xf>
    <xf numFmtId="168" fontId="15" fillId="15" borderId="34" xfId="10" quotePrefix="1" applyNumberFormat="1" applyFont="1" applyFill="1" applyBorder="1" applyAlignment="1" applyProtection="1">
      <alignment horizontal="right" vertical="center"/>
    </xf>
    <xf numFmtId="0" fontId="16" fillId="15" borderId="32" xfId="10" applyFont="1" applyFill="1" applyBorder="1" applyAlignment="1" applyProtection="1">
      <alignment wrapText="1"/>
    </xf>
    <xf numFmtId="3" fontId="179" fillId="24" borderId="52" xfId="2" applyNumberFormat="1" applyFont="1" applyFill="1" applyBorder="1" applyAlignment="1" applyProtection="1">
      <alignment horizontal="right" vertical="center"/>
    </xf>
    <xf numFmtId="0" fontId="3" fillId="15" borderId="19" xfId="10" applyFont="1" applyFill="1" applyBorder="1" applyAlignment="1" applyProtection="1">
      <alignment vertical="center" wrapText="1"/>
    </xf>
    <xf numFmtId="168" fontId="9" fillId="15" borderId="27" xfId="10" quotePrefix="1" applyNumberFormat="1" applyFont="1" applyFill="1" applyBorder="1" applyAlignment="1" applyProtection="1">
      <alignment horizontal="right" vertical="center"/>
    </xf>
    <xf numFmtId="0" fontId="3" fillId="15" borderId="38" xfId="10" applyFont="1" applyFill="1" applyBorder="1" applyAlignment="1" applyProtection="1">
      <alignment vertical="center" wrapText="1"/>
    </xf>
    <xf numFmtId="3" fontId="6" fillId="15" borderId="57" xfId="2" applyNumberFormat="1" applyFont="1" applyFill="1" applyBorder="1" applyAlignment="1" applyProtection="1">
      <alignment horizontal="right" vertical="center"/>
    </xf>
    <xf numFmtId="3" fontId="12" fillId="15" borderId="29" xfId="2" applyNumberFormat="1" applyFont="1" applyFill="1" applyBorder="1" applyAlignment="1" applyProtection="1">
      <alignment horizontal="right" vertical="center"/>
    </xf>
    <xf numFmtId="3" fontId="12" fillId="15" borderId="27" xfId="2" applyNumberFormat="1" applyFont="1" applyFill="1" applyBorder="1" applyAlignment="1" applyProtection="1">
      <alignment horizontal="right" vertical="center"/>
    </xf>
    <xf numFmtId="3" fontId="12" fillId="15" borderId="30" xfId="2" applyNumberFormat="1" applyFont="1" applyFill="1" applyBorder="1" applyAlignment="1" applyProtection="1">
      <alignment horizontal="right" vertical="center"/>
    </xf>
    <xf numFmtId="168" fontId="9" fillId="15" borderId="58" xfId="10" quotePrefix="1" applyNumberFormat="1" applyFont="1" applyFill="1" applyBorder="1" applyAlignment="1" applyProtection="1">
      <alignment horizontal="right" vertical="center"/>
    </xf>
    <xf numFmtId="0" fontId="3" fillId="15" borderId="59" xfId="10" applyFont="1" applyFill="1" applyBorder="1" applyAlignment="1" applyProtection="1">
      <alignment horizontal="left" vertical="center" wrapText="1"/>
    </xf>
    <xf numFmtId="3" fontId="6" fillId="15" borderId="60" xfId="2" applyNumberFormat="1" applyFont="1" applyFill="1" applyBorder="1" applyAlignment="1" applyProtection="1">
      <alignment horizontal="right" vertical="center"/>
    </xf>
    <xf numFmtId="3" fontId="12" fillId="15" borderId="61" xfId="2" applyNumberFormat="1" applyFont="1" applyFill="1" applyBorder="1" applyAlignment="1" applyProtection="1">
      <alignment horizontal="right" vertical="center"/>
    </xf>
    <xf numFmtId="3" fontId="12" fillId="15" borderId="58" xfId="2" applyNumberFormat="1" applyFont="1" applyFill="1" applyBorder="1" applyAlignment="1" applyProtection="1">
      <alignment horizontal="right" vertical="center"/>
    </xf>
    <xf numFmtId="3" fontId="12" fillId="15" borderId="62" xfId="2" applyNumberFormat="1" applyFont="1" applyFill="1" applyBorder="1" applyAlignment="1" applyProtection="1">
      <alignment horizontal="right" vertical="center"/>
    </xf>
    <xf numFmtId="168" fontId="9" fillId="15" borderId="63" xfId="10" quotePrefix="1" applyNumberFormat="1" applyFont="1" applyFill="1" applyBorder="1" applyAlignment="1" applyProtection="1">
      <alignment horizontal="right" vertical="center"/>
    </xf>
    <xf numFmtId="0" fontId="3" fillId="15" borderId="64" xfId="10" applyFont="1" applyFill="1" applyBorder="1" applyAlignment="1" applyProtection="1">
      <alignment vertical="center" wrapText="1"/>
    </xf>
    <xf numFmtId="3" fontId="6" fillId="15" borderId="65" xfId="2" applyNumberFormat="1" applyFont="1" applyFill="1" applyBorder="1" applyAlignment="1" applyProtection="1">
      <alignment horizontal="right" vertical="center"/>
    </xf>
    <xf numFmtId="3" fontId="12" fillId="15" borderId="66" xfId="2" applyNumberFormat="1" applyFont="1" applyFill="1" applyBorder="1" applyAlignment="1" applyProtection="1">
      <alignment horizontal="right" vertical="center"/>
    </xf>
    <xf numFmtId="3" fontId="12" fillId="15" borderId="63" xfId="2" applyNumberFormat="1" applyFont="1" applyFill="1" applyBorder="1" applyAlignment="1" applyProtection="1">
      <alignment horizontal="right" vertical="center"/>
    </xf>
    <xf numFmtId="3" fontId="12" fillId="15" borderId="67" xfId="2" applyNumberFormat="1" applyFont="1" applyFill="1" applyBorder="1" applyAlignment="1" applyProtection="1">
      <alignment horizontal="right" vertical="center"/>
    </xf>
    <xf numFmtId="0" fontId="60" fillId="22" borderId="0" xfId="2" applyFont="1" applyFill="1" applyAlignment="1">
      <alignment horizontal="left" vertical="center"/>
    </xf>
    <xf numFmtId="0" fontId="3" fillId="15" borderId="59" xfId="10" applyFont="1" applyFill="1" applyBorder="1" applyAlignment="1" applyProtection="1">
      <alignment vertical="center" wrapText="1"/>
    </xf>
    <xf numFmtId="0" fontId="8" fillId="15" borderId="64" xfId="10" applyFont="1" applyFill="1" applyBorder="1" applyAlignment="1" applyProtection="1">
      <alignment horizontal="left" vertical="center" wrapText="1"/>
    </xf>
    <xf numFmtId="168" fontId="9" fillId="15" borderId="68" xfId="10" quotePrefix="1" applyNumberFormat="1" applyFont="1" applyFill="1" applyBorder="1" applyAlignment="1" applyProtection="1">
      <alignment horizontal="right" vertical="center"/>
    </xf>
    <xf numFmtId="0" fontId="8" fillId="15" borderId="69" xfId="10" applyFont="1" applyFill="1" applyBorder="1" applyAlignment="1" applyProtection="1">
      <alignment horizontal="left" vertical="center" wrapText="1"/>
    </xf>
    <xf numFmtId="3" fontId="6" fillId="15" borderId="70" xfId="2" applyNumberFormat="1" applyFont="1" applyFill="1" applyBorder="1" applyAlignment="1" applyProtection="1">
      <alignment horizontal="right" vertical="center"/>
    </xf>
    <xf numFmtId="3" fontId="12" fillId="15" borderId="71" xfId="2" applyNumberFormat="1" applyFont="1" applyFill="1" applyBorder="1" applyAlignment="1" applyProtection="1">
      <alignment horizontal="right" vertical="center"/>
    </xf>
    <xf numFmtId="3" fontId="12" fillId="15" borderId="68" xfId="2" applyNumberFormat="1" applyFont="1" applyFill="1" applyBorder="1" applyAlignment="1" applyProtection="1">
      <alignment horizontal="right" vertical="center"/>
    </xf>
    <xf numFmtId="3" fontId="12" fillId="15" borderId="72" xfId="2" applyNumberFormat="1" applyFont="1" applyFill="1" applyBorder="1" applyAlignment="1" applyProtection="1">
      <alignment horizontal="right" vertical="center"/>
    </xf>
    <xf numFmtId="0" fontId="3" fillId="15" borderId="32" xfId="10" applyFont="1" applyFill="1" applyBorder="1" applyAlignment="1" applyProtection="1">
      <alignment vertical="center" wrapText="1"/>
    </xf>
    <xf numFmtId="0" fontId="13" fillId="15" borderId="19" xfId="10" applyFont="1" applyFill="1" applyBorder="1" applyAlignment="1" applyProtection="1">
      <alignment horizontal="left" vertical="center" wrapText="1"/>
    </xf>
    <xf numFmtId="0" fontId="6" fillId="15" borderId="17" xfId="10" quotePrefix="1" applyFont="1" applyFill="1" applyBorder="1" applyAlignment="1" applyProtection="1">
      <alignment horizontal="center" vertical="center"/>
    </xf>
    <xf numFmtId="0" fontId="13" fillId="15" borderId="23" xfId="10" applyFont="1" applyFill="1" applyBorder="1" applyAlignment="1" applyProtection="1">
      <alignment horizontal="left" vertical="center" wrapText="1"/>
    </xf>
    <xf numFmtId="0" fontId="13" fillId="15" borderId="32" xfId="10" applyFont="1" applyFill="1" applyBorder="1" applyAlignment="1" applyProtection="1">
      <alignment horizontal="left" vertical="center" wrapText="1"/>
    </xf>
    <xf numFmtId="0" fontId="8" fillId="15" borderId="19" xfId="10" applyFont="1" applyFill="1" applyBorder="1" applyAlignment="1" applyProtection="1">
      <alignment horizontal="left" vertical="center" wrapText="1"/>
    </xf>
    <xf numFmtId="0" fontId="8" fillId="15" borderId="32" xfId="10" applyFont="1" applyFill="1" applyBorder="1" applyAlignment="1" applyProtection="1">
      <alignment horizontal="left" vertical="center" wrapText="1"/>
    </xf>
    <xf numFmtId="0" fontId="6" fillId="15" borderId="17" xfId="10" applyFont="1" applyFill="1" applyBorder="1" applyAlignment="1" applyProtection="1">
      <alignment horizontal="center" vertical="center"/>
    </xf>
    <xf numFmtId="0" fontId="8" fillId="15" borderId="19" xfId="2" applyFont="1" applyFill="1" applyBorder="1" applyAlignment="1" applyProtection="1">
      <alignment vertical="center" wrapText="1"/>
    </xf>
    <xf numFmtId="0" fontId="8" fillId="15" borderId="64" xfId="2" applyFont="1" applyFill="1" applyBorder="1" applyAlignment="1" applyProtection="1">
      <alignment vertical="center" wrapText="1"/>
    </xf>
    <xf numFmtId="168" fontId="9" fillId="15" borderId="1" xfId="10" quotePrefix="1" applyNumberFormat="1" applyFont="1" applyFill="1" applyBorder="1" applyAlignment="1" applyProtection="1">
      <alignment horizontal="right" vertical="center"/>
    </xf>
    <xf numFmtId="0" fontId="8" fillId="15" borderId="0" xfId="2" applyFont="1" applyFill="1" applyBorder="1" applyAlignment="1" applyProtection="1">
      <alignment vertical="center" wrapText="1"/>
    </xf>
    <xf numFmtId="3" fontId="6" fillId="15" borderId="73" xfId="2" applyNumberFormat="1" applyFont="1" applyFill="1" applyBorder="1" applyAlignment="1" applyProtection="1">
      <alignment horizontal="right" vertical="center"/>
    </xf>
    <xf numFmtId="3" fontId="12" fillId="15" borderId="56" xfId="2" applyNumberFormat="1" applyFont="1" applyFill="1" applyBorder="1" applyAlignment="1" applyProtection="1">
      <alignment horizontal="right" vertical="center"/>
    </xf>
    <xf numFmtId="3" fontId="12" fillId="15" borderId="1" xfId="2" applyNumberFormat="1" applyFont="1" applyFill="1" applyBorder="1" applyAlignment="1" applyProtection="1">
      <alignment horizontal="right" vertical="center"/>
    </xf>
    <xf numFmtId="3" fontId="12" fillId="15" borderId="74" xfId="2" applyNumberFormat="1" applyFont="1" applyFill="1" applyBorder="1" applyAlignment="1" applyProtection="1">
      <alignment horizontal="right" vertical="center"/>
    </xf>
    <xf numFmtId="0" fontId="8" fillId="15" borderId="69" xfId="2" applyFont="1" applyFill="1" applyBorder="1" applyAlignment="1" applyProtection="1">
      <alignment vertical="center" wrapText="1"/>
    </xf>
    <xf numFmtId="0" fontId="8" fillId="15" borderId="59" xfId="2" applyFont="1" applyFill="1" applyBorder="1" applyAlignment="1" applyProtection="1">
      <alignment vertical="center" wrapText="1"/>
    </xf>
    <xf numFmtId="0" fontId="8" fillId="15" borderId="39" xfId="10" applyFont="1" applyFill="1" applyBorder="1" applyAlignment="1" applyProtection="1">
      <alignment horizontal="left" vertical="center" wrapText="1"/>
    </xf>
    <xf numFmtId="0" fontId="179" fillId="24" borderId="16" xfId="2" applyFont="1" applyFill="1" applyBorder="1" applyAlignment="1" applyProtection="1">
      <alignment vertical="center"/>
    </xf>
    <xf numFmtId="0" fontId="12" fillId="15" borderId="19" xfId="2" applyFont="1" applyFill="1" applyBorder="1" applyAlignment="1" applyProtection="1">
      <alignment vertical="center" wrapText="1"/>
    </xf>
    <xf numFmtId="0" fontId="12" fillId="15" borderId="23" xfId="2" applyFont="1" applyFill="1" applyBorder="1" applyAlignment="1" applyProtection="1">
      <alignment vertical="center" wrapText="1"/>
    </xf>
    <xf numFmtId="0" fontId="12" fillId="15" borderId="32" xfId="2" applyFont="1" applyFill="1" applyBorder="1" applyAlignment="1" applyProtection="1">
      <alignment vertical="center" wrapText="1"/>
    </xf>
    <xf numFmtId="165" fontId="3" fillId="15" borderId="17" xfId="10" applyNumberFormat="1" applyFont="1" applyFill="1" applyBorder="1" applyAlignment="1" applyProtection="1">
      <alignment horizontal="right" vertical="center"/>
    </xf>
    <xf numFmtId="0" fontId="3" fillId="15" borderId="23" xfId="10" applyFont="1" applyFill="1" applyBorder="1" applyAlignment="1" applyProtection="1">
      <alignment horizontal="left" vertical="center" wrapText="1"/>
    </xf>
    <xf numFmtId="0" fontId="8" fillId="15" borderId="19" xfId="10" applyFont="1" applyFill="1" applyBorder="1" applyAlignment="1" applyProtection="1">
      <alignment vertical="center" wrapText="1"/>
    </xf>
    <xf numFmtId="168" fontId="179" fillId="24" borderId="31" xfId="10" quotePrefix="1" applyNumberFormat="1" applyFont="1" applyFill="1" applyBorder="1" applyAlignment="1" applyProtection="1">
      <alignment horizontal="right"/>
    </xf>
    <xf numFmtId="165" fontId="3" fillId="15" borderId="17" xfId="10" applyNumberFormat="1" applyFont="1" applyFill="1" applyBorder="1" applyAlignment="1" applyProtection="1">
      <alignment horizontal="right"/>
    </xf>
    <xf numFmtId="168" fontId="9" fillId="15" borderId="18" xfId="10" quotePrefix="1" applyNumberFormat="1" applyFont="1" applyFill="1" applyBorder="1" applyAlignment="1" applyProtection="1">
      <alignment horizontal="right" vertical="top"/>
    </xf>
    <xf numFmtId="0" fontId="3" fillId="15" borderId="19" xfId="10" applyFont="1" applyFill="1" applyBorder="1" applyAlignment="1" applyProtection="1">
      <alignment vertical="top" wrapText="1"/>
    </xf>
    <xf numFmtId="168" fontId="9" fillId="15" borderId="22" xfId="10" quotePrefix="1" applyNumberFormat="1" applyFont="1" applyFill="1" applyBorder="1" applyAlignment="1" applyProtection="1">
      <alignment horizontal="right" vertical="top"/>
    </xf>
    <xf numFmtId="0" fontId="3" fillId="15" borderId="23" xfId="10" applyFont="1" applyFill="1" applyBorder="1" applyAlignment="1" applyProtection="1">
      <alignment vertical="top" wrapText="1"/>
    </xf>
    <xf numFmtId="168" fontId="9" fillId="15" borderId="34" xfId="10" quotePrefix="1" applyNumberFormat="1" applyFont="1" applyFill="1" applyBorder="1" applyAlignment="1" applyProtection="1">
      <alignment horizontal="right" vertical="top"/>
    </xf>
    <xf numFmtId="0" fontId="3" fillId="15" borderId="32" xfId="10" applyFont="1" applyFill="1" applyBorder="1" applyAlignment="1" applyProtection="1">
      <alignment vertical="top" wrapText="1"/>
    </xf>
    <xf numFmtId="168" fontId="9" fillId="15" borderId="27" xfId="10" quotePrefix="1" applyNumberFormat="1" applyFont="1" applyFill="1" applyBorder="1" applyAlignment="1" applyProtection="1">
      <alignment horizontal="right" vertical="top"/>
    </xf>
    <xf numFmtId="0" fontId="3" fillId="15" borderId="38" xfId="10" applyFont="1" applyFill="1" applyBorder="1" applyAlignment="1" applyProtection="1">
      <alignment vertical="top" wrapText="1"/>
    </xf>
    <xf numFmtId="168" fontId="181" fillId="15" borderId="75" xfId="10" quotePrefix="1" applyNumberFormat="1" applyFont="1" applyFill="1" applyBorder="1" applyAlignment="1" applyProtection="1">
      <alignment horizontal="right" vertical="center"/>
    </xf>
    <xf numFmtId="0" fontId="181" fillId="15" borderId="76" xfId="10" applyFont="1" applyFill="1" applyBorder="1" applyProtection="1"/>
    <xf numFmtId="3" fontId="6" fillId="15" borderId="77" xfId="2" applyNumberFormat="1" applyFont="1" applyFill="1" applyBorder="1" applyAlignment="1" applyProtection="1">
      <alignment horizontal="right" vertical="center"/>
    </xf>
    <xf numFmtId="3" fontId="12" fillId="15" borderId="78" xfId="2" applyNumberFormat="1" applyFont="1" applyFill="1" applyBorder="1" applyAlignment="1" applyProtection="1">
      <alignment horizontal="right" vertical="center"/>
    </xf>
    <xf numFmtId="3" fontId="12" fillId="15" borderId="75" xfId="2" applyNumberFormat="1" applyFont="1" applyFill="1" applyBorder="1" applyAlignment="1" applyProtection="1">
      <alignment horizontal="right" vertical="center"/>
    </xf>
    <xf numFmtId="3" fontId="12" fillId="15" borderId="79" xfId="2" applyNumberFormat="1" applyFont="1" applyFill="1" applyBorder="1" applyAlignment="1" applyProtection="1">
      <alignment horizontal="right" vertical="center"/>
    </xf>
    <xf numFmtId="170" fontId="179" fillId="17" borderId="31" xfId="10" applyNumberFormat="1" applyFont="1" applyFill="1" applyBorder="1" applyAlignment="1" applyProtection="1">
      <alignment horizontal="right"/>
    </xf>
    <xf numFmtId="3" fontId="179" fillId="17" borderId="52" xfId="2" applyNumberFormat="1" applyFont="1" applyFill="1" applyBorder="1" applyAlignment="1" applyProtection="1">
      <alignment horizontal="right" vertical="center"/>
    </xf>
    <xf numFmtId="3" fontId="173" fillId="17" borderId="8" xfId="2" applyNumberFormat="1" applyFont="1" applyFill="1" applyBorder="1" applyAlignment="1" applyProtection="1">
      <alignment horizontal="right" vertical="center"/>
    </xf>
    <xf numFmtId="3" fontId="173" fillId="17" borderId="3" xfId="2" applyNumberFormat="1" applyFont="1" applyFill="1" applyBorder="1" applyAlignment="1" applyProtection="1">
      <alignment horizontal="right" vertical="center"/>
    </xf>
    <xf numFmtId="3" fontId="173" fillId="17" borderId="9" xfId="2" applyNumberFormat="1" applyFont="1" applyFill="1" applyBorder="1" applyAlignment="1" applyProtection="1">
      <alignment horizontal="right" vertical="center"/>
    </xf>
    <xf numFmtId="170" fontId="6" fillId="15" borderId="49" xfId="10" quotePrefix="1" applyNumberFormat="1" applyFont="1" applyFill="1" applyBorder="1" applyAlignment="1" applyProtection="1">
      <alignment horizontal="right" vertical="center"/>
    </xf>
    <xf numFmtId="0" fontId="6" fillId="15" borderId="50" xfId="2" applyFont="1" applyFill="1" applyBorder="1" applyAlignment="1" applyProtection="1">
      <alignment vertical="center"/>
    </xf>
    <xf numFmtId="0" fontId="6" fillId="15" borderId="0" xfId="2" applyFont="1" applyFill="1" applyBorder="1" applyAlignment="1" applyProtection="1">
      <alignment vertical="center" wrapText="1"/>
    </xf>
    <xf numFmtId="3" fontId="3" fillId="15" borderId="2" xfId="2" applyNumberFormat="1" applyFont="1" applyFill="1" applyBorder="1" applyAlignment="1" applyProtection="1">
      <alignment horizontal="right" vertical="center"/>
    </xf>
    <xf numFmtId="170" fontId="6" fillId="15" borderId="17" xfId="10" quotePrefix="1" applyNumberFormat="1" applyFont="1" applyFill="1" applyBorder="1" applyAlignment="1" applyProtection="1">
      <alignment horizontal="right" vertical="center"/>
    </xf>
    <xf numFmtId="0" fontId="3" fillId="15" borderId="0" xfId="2" applyFont="1" applyFill="1" applyBorder="1" applyAlignment="1" applyProtection="1">
      <alignment vertical="center"/>
    </xf>
    <xf numFmtId="170" fontId="182" fillId="23" borderId="40" xfId="10" applyNumberFormat="1" applyFont="1" applyFill="1" applyBorder="1" applyAlignment="1" applyProtection="1">
      <alignment horizontal="right" vertical="center"/>
    </xf>
    <xf numFmtId="0" fontId="175" fillId="23" borderId="41" xfId="10" applyFont="1" applyFill="1" applyBorder="1" applyAlignment="1" applyProtection="1">
      <alignment horizontal="right" vertical="center"/>
    </xf>
    <xf numFmtId="0" fontId="176" fillId="23" borderId="42" xfId="12" applyFont="1" applyFill="1" applyBorder="1" applyAlignment="1" applyProtection="1">
      <alignment horizontal="center" vertical="center" wrapText="1"/>
    </xf>
    <xf numFmtId="3" fontId="176" fillId="23" borderId="80" xfId="2" applyNumberFormat="1" applyFont="1" applyFill="1" applyBorder="1" applyAlignment="1" applyProtection="1">
      <alignment horizontal="right" vertical="center"/>
    </xf>
    <xf numFmtId="3" fontId="178" fillId="23" borderId="40" xfId="2" applyNumberFormat="1" applyFont="1" applyFill="1" applyBorder="1" applyAlignment="1" applyProtection="1">
      <alignment horizontal="right" vertical="center"/>
    </xf>
    <xf numFmtId="3" fontId="178" fillId="23" borderId="41" xfId="2" applyNumberFormat="1" applyFont="1" applyFill="1" applyBorder="1" applyAlignment="1" applyProtection="1">
      <alignment horizontal="right" vertical="center"/>
    </xf>
    <xf numFmtId="3" fontId="178" fillId="23" borderId="42" xfId="2" applyNumberFormat="1" applyFont="1" applyFill="1" applyBorder="1" applyAlignment="1" applyProtection="1">
      <alignment horizontal="right" vertical="center"/>
    </xf>
    <xf numFmtId="0" fontId="6" fillId="15" borderId="0" xfId="10" applyFont="1" applyFill="1" applyBorder="1" applyAlignment="1" applyProtection="1">
      <alignment horizontal="center" vertical="center"/>
    </xf>
    <xf numFmtId="0" fontId="3" fillId="15" borderId="0" xfId="2" applyFont="1" applyFill="1" applyBorder="1" applyAlignment="1" applyProtection="1">
      <alignment vertical="center" wrapText="1"/>
    </xf>
    <xf numFmtId="0" fontId="3" fillId="22" borderId="0" xfId="2" applyFont="1" applyFill="1" applyAlignment="1" applyProtection="1">
      <alignment vertical="center"/>
    </xf>
    <xf numFmtId="0" fontId="3" fillId="22" borderId="0" xfId="2" applyFont="1" applyFill="1" applyBorder="1" applyAlignment="1" applyProtection="1">
      <alignment vertical="center"/>
    </xf>
    <xf numFmtId="0" fontId="3" fillId="22" borderId="0" xfId="2" applyFont="1" applyFill="1" applyBorder="1" applyAlignment="1" applyProtection="1">
      <alignment vertical="center" wrapText="1"/>
    </xf>
    <xf numFmtId="3" fontId="3" fillId="22" borderId="0" xfId="2" applyNumberFormat="1" applyFont="1" applyFill="1" applyAlignment="1" applyProtection="1">
      <alignment horizontal="right" vertical="center"/>
    </xf>
    <xf numFmtId="0" fontId="3" fillId="25" borderId="0" xfId="2" applyFont="1" applyFill="1" applyAlignment="1">
      <alignment vertical="center"/>
    </xf>
    <xf numFmtId="0" fontId="11" fillId="15" borderId="0" xfId="2" applyFont="1" applyFill="1" applyAlignment="1" applyProtection="1">
      <alignment horizontal="left" vertical="center"/>
    </xf>
    <xf numFmtId="166" fontId="183" fillId="17" borderId="4" xfId="2" applyNumberFormat="1" applyFont="1" applyFill="1" applyBorder="1" applyAlignment="1" applyProtection="1">
      <alignment horizontal="center" vertical="center"/>
    </xf>
    <xf numFmtId="0" fontId="11" fillId="25" borderId="0" xfId="2" applyFont="1" applyFill="1" applyAlignment="1">
      <alignment vertical="center"/>
    </xf>
    <xf numFmtId="3" fontId="3" fillId="15" borderId="0" xfId="2" quotePrefix="1" applyNumberFormat="1" applyFont="1" applyFill="1" applyAlignment="1" applyProtection="1">
      <alignment horizontal="right" vertical="center"/>
    </xf>
    <xf numFmtId="0" fontId="11" fillId="15" borderId="0" xfId="2" applyFont="1" applyFill="1" applyAlignment="1" applyProtection="1">
      <alignment horizontal="center" vertical="center"/>
    </xf>
    <xf numFmtId="0" fontId="11" fillId="0" borderId="0" xfId="2" quotePrefix="1" applyFont="1" applyAlignment="1" applyProtection="1">
      <alignment vertical="center"/>
    </xf>
    <xf numFmtId="167" fontId="3" fillId="15" borderId="0" xfId="2" applyNumberFormat="1" applyFont="1" applyFill="1" applyAlignment="1" applyProtection="1">
      <alignment horizontal="left" vertical="center"/>
    </xf>
    <xf numFmtId="0" fontId="11" fillId="0" borderId="81" xfId="0" applyFont="1" applyFill="1" applyBorder="1" applyAlignment="1" applyProtection="1">
      <alignment horizontal="right" wrapText="1"/>
    </xf>
    <xf numFmtId="0" fontId="165" fillId="17" borderId="3" xfId="2" applyFont="1" applyFill="1" applyBorder="1" applyAlignment="1" applyProtection="1">
      <alignment horizontal="center" vertical="center"/>
    </xf>
    <xf numFmtId="0" fontId="184" fillId="25" borderId="5" xfId="2" applyFont="1" applyFill="1" applyBorder="1" applyAlignment="1" applyProtection="1">
      <alignment vertical="center"/>
    </xf>
    <xf numFmtId="0" fontId="184" fillId="25" borderId="6" xfId="2" applyFont="1" applyFill="1" applyBorder="1" applyAlignment="1" applyProtection="1">
      <alignment horizontal="center" vertical="center"/>
    </xf>
    <xf numFmtId="0" fontId="185" fillId="25" borderId="7" xfId="2" applyFont="1" applyFill="1" applyBorder="1" applyAlignment="1" applyProtection="1">
      <alignment horizontal="center" vertical="center" wrapText="1"/>
    </xf>
    <xf numFmtId="0" fontId="186" fillId="25" borderId="14" xfId="2" quotePrefix="1" applyFont="1" applyFill="1" applyBorder="1" applyAlignment="1" applyProtection="1">
      <alignment horizontal="center" vertical="center"/>
    </xf>
    <xf numFmtId="0" fontId="186" fillId="25" borderId="15" xfId="2" applyFont="1" applyFill="1" applyBorder="1" applyAlignment="1" applyProtection="1">
      <alignment horizontal="center" vertical="center"/>
    </xf>
    <xf numFmtId="0" fontId="187" fillId="0" borderId="82" xfId="10" applyFont="1" applyFill="1" applyBorder="1" applyAlignment="1" applyProtection="1">
      <alignment horizontal="center" vertical="center" wrapText="1"/>
    </xf>
    <xf numFmtId="1" fontId="185" fillId="26" borderId="14" xfId="2" applyNumberFormat="1" applyFont="1" applyFill="1" applyBorder="1" applyAlignment="1" applyProtection="1">
      <alignment horizontal="center" vertical="center" wrapText="1"/>
    </xf>
    <xf numFmtId="1" fontId="185" fillId="26" borderId="83" xfId="2" applyNumberFormat="1" applyFont="1" applyFill="1" applyBorder="1" applyAlignment="1" applyProtection="1">
      <alignment horizontal="center" vertical="center" wrapText="1"/>
    </xf>
    <xf numFmtId="1" fontId="185" fillId="26" borderId="13" xfId="2" applyNumberFormat="1" applyFont="1" applyFill="1" applyBorder="1" applyAlignment="1" applyProtection="1">
      <alignment horizontal="center" vertical="center" wrapText="1"/>
    </xf>
    <xf numFmtId="0" fontId="188" fillId="25" borderId="10" xfId="2" applyFont="1" applyFill="1" applyBorder="1" applyAlignment="1" applyProtection="1">
      <alignment horizontal="center" vertical="center" wrapText="1"/>
    </xf>
    <xf numFmtId="0" fontId="189" fillId="17" borderId="52" xfId="10" applyFont="1" applyFill="1" applyBorder="1" applyAlignment="1" applyProtection="1">
      <alignment horizontal="left" vertical="center"/>
    </xf>
    <xf numFmtId="1" fontId="3" fillId="17" borderId="4" xfId="2" applyNumberFormat="1" applyFont="1" applyFill="1" applyBorder="1" applyAlignment="1" applyProtection="1">
      <alignment horizontal="left" vertical="center" wrapText="1"/>
    </xf>
    <xf numFmtId="1" fontId="184" fillId="15" borderId="9" xfId="2" applyNumberFormat="1" applyFont="1" applyFill="1" applyBorder="1" applyAlignment="1" applyProtection="1">
      <alignment horizontal="left" vertical="center" wrapText="1"/>
    </xf>
    <xf numFmtId="3" fontId="55" fillId="15" borderId="52" xfId="2" quotePrefix="1" applyNumberFormat="1" applyFont="1" applyFill="1" applyBorder="1" applyAlignment="1">
      <alignment horizontal="center" vertical="center"/>
    </xf>
    <xf numFmtId="3" fontId="56" fillId="15" borderId="8" xfId="2" quotePrefix="1" applyNumberFormat="1" applyFont="1" applyFill="1" applyBorder="1" applyAlignment="1">
      <alignment horizontal="center" vertical="center"/>
    </xf>
    <xf numFmtId="3" fontId="56" fillId="15" borderId="3" xfId="2" quotePrefix="1" applyNumberFormat="1" applyFont="1" applyFill="1" applyBorder="1" applyAlignment="1" applyProtection="1">
      <alignment horizontal="center" vertical="center"/>
    </xf>
    <xf numFmtId="3" fontId="57" fillId="15" borderId="9" xfId="2" quotePrefix="1" applyNumberFormat="1" applyFont="1" applyFill="1" applyBorder="1" applyAlignment="1" applyProtection="1">
      <alignment horizontal="center" vertical="center"/>
    </xf>
    <xf numFmtId="3" fontId="27" fillId="15" borderId="52" xfId="2" quotePrefix="1" applyNumberFormat="1" applyFont="1" applyFill="1" applyBorder="1" applyAlignment="1" applyProtection="1">
      <alignment horizontal="center" vertical="center"/>
    </xf>
    <xf numFmtId="0" fontId="190" fillId="15" borderId="11" xfId="10" applyFont="1" applyFill="1" applyBorder="1" applyAlignment="1" applyProtection="1">
      <alignment horizontal="left" vertical="center"/>
    </xf>
    <xf numFmtId="1" fontId="3" fillId="15" borderId="12" xfId="2" applyNumberFormat="1" applyFont="1" applyFill="1" applyBorder="1" applyAlignment="1" applyProtection="1">
      <alignment horizontal="center" vertical="center"/>
    </xf>
    <xf numFmtId="0" fontId="8" fillId="15" borderId="12" xfId="10" applyFont="1" applyFill="1" applyBorder="1" applyAlignment="1" applyProtection="1">
      <alignment horizontal="left" vertical="center" wrapText="1"/>
    </xf>
    <xf numFmtId="3" fontId="3" fillId="15" borderId="17" xfId="2" applyNumberFormat="1" applyFont="1" applyFill="1" applyBorder="1" applyAlignment="1">
      <alignment horizontal="right" vertical="center"/>
    </xf>
    <xf numFmtId="3" fontId="3" fillId="15" borderId="0" xfId="2" applyNumberFormat="1" applyFont="1" applyFill="1" applyBorder="1" applyAlignment="1">
      <alignment horizontal="right" vertical="center"/>
    </xf>
    <xf numFmtId="168" fontId="191" fillId="26" borderId="31" xfId="10" quotePrefix="1" applyNumberFormat="1" applyFont="1" applyFill="1" applyBorder="1" applyAlignment="1" applyProtection="1">
      <alignment horizontal="right" vertical="center"/>
    </xf>
    <xf numFmtId="3" fontId="192" fillId="26" borderId="8" xfId="2" applyNumberFormat="1" applyFont="1" applyFill="1" applyBorder="1" applyAlignment="1" applyProtection="1">
      <alignment vertical="center"/>
    </xf>
    <xf numFmtId="3" fontId="192" fillId="26" borderId="3" xfId="2" applyNumberFormat="1" applyFont="1" applyFill="1" applyBorder="1" applyAlignment="1" applyProtection="1">
      <alignment vertical="center"/>
    </xf>
    <xf numFmtId="3" fontId="192" fillId="26" borderId="9" xfId="2" applyNumberFormat="1" applyFont="1" applyFill="1" applyBorder="1" applyAlignment="1" applyProtection="1">
      <alignment vertical="center"/>
    </xf>
    <xf numFmtId="0" fontId="3" fillId="15" borderId="23" xfId="10" quotePrefix="1" applyFont="1" applyFill="1" applyBorder="1" applyAlignment="1">
      <alignment horizontal="left" vertical="center" wrapText="1"/>
    </xf>
    <xf numFmtId="168" fontId="9" fillId="15" borderId="63" xfId="10" quotePrefix="1" applyNumberFormat="1" applyFont="1" applyFill="1" applyBorder="1" applyAlignment="1">
      <alignment horizontal="right" vertical="center"/>
    </xf>
    <xf numFmtId="0" fontId="3" fillId="15" borderId="64" xfId="10" applyFont="1" applyFill="1" applyBorder="1" applyAlignment="1">
      <alignment horizontal="left" vertical="center" wrapText="1"/>
    </xf>
    <xf numFmtId="3" fontId="12" fillId="15" borderId="66" xfId="2" applyNumberFormat="1" applyFont="1" applyFill="1" applyBorder="1" applyAlignment="1" applyProtection="1">
      <alignment horizontal="right" vertical="center"/>
      <protection locked="0"/>
    </xf>
    <xf numFmtId="3" fontId="12" fillId="15" borderId="63" xfId="2" applyNumberFormat="1" applyFont="1" applyFill="1" applyBorder="1" applyAlignment="1" applyProtection="1">
      <alignment horizontal="right" vertical="center"/>
      <protection locked="0"/>
    </xf>
    <xf numFmtId="174" fontId="170" fillId="21" borderId="67" xfId="2" applyNumberFormat="1" applyFont="1" applyFill="1" applyBorder="1" applyAlignment="1" applyProtection="1">
      <alignment horizontal="center" vertical="center"/>
    </xf>
    <xf numFmtId="168" fontId="9" fillId="15" borderId="58" xfId="10" quotePrefix="1" applyNumberFormat="1" applyFont="1" applyFill="1" applyBorder="1" applyAlignment="1">
      <alignment horizontal="right" vertical="center"/>
    </xf>
    <xf numFmtId="0" fontId="3" fillId="15" borderId="59" xfId="10" applyFont="1" applyFill="1" applyBorder="1" applyAlignment="1">
      <alignment horizontal="left" vertical="center" wrapText="1"/>
    </xf>
    <xf numFmtId="3" fontId="12" fillId="15" borderId="61" xfId="2" applyNumberFormat="1" applyFont="1" applyFill="1" applyBorder="1" applyAlignment="1" applyProtection="1">
      <alignment horizontal="right" vertical="center"/>
      <protection locked="0"/>
    </xf>
    <xf numFmtId="3" fontId="12" fillId="15" borderId="58" xfId="2" applyNumberFormat="1" applyFont="1" applyFill="1" applyBorder="1" applyAlignment="1" applyProtection="1">
      <alignment horizontal="right" vertical="center"/>
      <protection locked="0"/>
    </xf>
    <xf numFmtId="174" fontId="170" fillId="21" borderId="62" xfId="2" applyNumberFormat="1" applyFont="1" applyFill="1" applyBorder="1" applyAlignment="1" applyProtection="1">
      <alignment horizontal="center" vertical="center"/>
    </xf>
    <xf numFmtId="0" fontId="3" fillId="15" borderId="25" xfId="10" applyFont="1" applyFill="1" applyBorder="1" applyAlignment="1">
      <alignment horizontal="left" vertical="center" wrapText="1"/>
    </xf>
    <xf numFmtId="168" fontId="191" fillId="26" borderId="31" xfId="10" quotePrefix="1" applyNumberFormat="1" applyFont="1" applyFill="1" applyBorder="1" applyAlignment="1">
      <alignment horizontal="right" vertical="center"/>
    </xf>
    <xf numFmtId="3" fontId="192" fillId="26" borderId="8" xfId="2" applyNumberFormat="1" applyFont="1" applyFill="1" applyBorder="1" applyAlignment="1">
      <alignment vertical="center"/>
    </xf>
    <xf numFmtId="3" fontId="192" fillId="26" borderId="4" xfId="2" applyNumberFormat="1" applyFont="1" applyFill="1" applyBorder="1" applyAlignment="1">
      <alignment vertical="center"/>
    </xf>
    <xf numFmtId="168" fontId="9" fillId="15" borderId="84" xfId="10" quotePrefix="1" applyNumberFormat="1" applyFont="1" applyFill="1" applyBorder="1" applyAlignment="1">
      <alignment horizontal="right" vertical="center"/>
    </xf>
    <xf numFmtId="0" fontId="12" fillId="15" borderId="50" xfId="10" applyFont="1" applyFill="1" applyBorder="1" applyAlignment="1">
      <alignment horizontal="left" vertical="center" wrapText="1"/>
    </xf>
    <xf numFmtId="3" fontId="12" fillId="15" borderId="85" xfId="2" applyNumberFormat="1" applyFont="1" applyFill="1" applyBorder="1" applyAlignment="1" applyProtection="1">
      <alignment horizontal="right" vertical="center"/>
      <protection locked="0"/>
    </xf>
    <xf numFmtId="3" fontId="12" fillId="15" borderId="84" xfId="2" applyNumberFormat="1" applyFont="1" applyFill="1" applyBorder="1" applyAlignment="1" applyProtection="1">
      <alignment horizontal="right" vertical="center"/>
      <protection locked="0"/>
    </xf>
    <xf numFmtId="168" fontId="3" fillId="15" borderId="17" xfId="10" applyNumberFormat="1" applyFont="1" applyFill="1" applyBorder="1" applyAlignment="1">
      <alignment horizontal="right" vertical="center"/>
    </xf>
    <xf numFmtId="0" fontId="12" fillId="15" borderId="59" xfId="10" applyFont="1" applyFill="1" applyBorder="1" applyAlignment="1">
      <alignment horizontal="left" vertical="center" wrapText="1"/>
    </xf>
    <xf numFmtId="0" fontId="12" fillId="15" borderId="64" xfId="10" applyFont="1" applyFill="1" applyBorder="1" applyAlignment="1">
      <alignment horizontal="left" vertical="center" wrapText="1"/>
    </xf>
    <xf numFmtId="168" fontId="9" fillId="15" borderId="1" xfId="10" quotePrefix="1" applyNumberFormat="1" applyFont="1" applyFill="1" applyBorder="1" applyAlignment="1">
      <alignment horizontal="right" vertical="center"/>
    </xf>
    <xf numFmtId="0" fontId="12" fillId="15" borderId="0" xfId="10" applyFont="1" applyFill="1" applyBorder="1" applyAlignment="1">
      <alignment horizontal="left" vertical="center" wrapText="1"/>
    </xf>
    <xf numFmtId="3" fontId="12" fillId="15" borderId="14" xfId="2" applyNumberFormat="1" applyFont="1" applyFill="1" applyBorder="1" applyAlignment="1" applyProtection="1">
      <alignment horizontal="right" vertical="center"/>
      <protection locked="0"/>
    </xf>
    <xf numFmtId="3" fontId="12" fillId="15" borderId="15" xfId="2" applyNumberFormat="1" applyFont="1" applyFill="1" applyBorder="1" applyAlignment="1" applyProtection="1">
      <alignment horizontal="right" vertical="center"/>
      <protection locked="0"/>
    </xf>
    <xf numFmtId="174" fontId="170" fillId="21" borderId="13" xfId="2" applyNumberFormat="1" applyFont="1" applyFill="1" applyBorder="1" applyAlignment="1" applyProtection="1">
      <alignment horizontal="center" vertical="center"/>
    </xf>
    <xf numFmtId="3" fontId="192" fillId="26" borderId="3" xfId="2" applyNumberFormat="1" applyFont="1" applyFill="1" applyBorder="1" applyAlignment="1">
      <alignment vertical="center"/>
    </xf>
    <xf numFmtId="0" fontId="12" fillId="15" borderId="32" xfId="10" applyFont="1" applyFill="1" applyBorder="1" applyAlignment="1">
      <alignment horizontal="left" vertical="center" wrapText="1"/>
    </xf>
    <xf numFmtId="0" fontId="3" fillId="15" borderId="39" xfId="10" applyFont="1" applyFill="1" applyBorder="1" applyAlignment="1">
      <alignment vertical="center" wrapText="1"/>
    </xf>
    <xf numFmtId="0" fontId="3" fillId="15" borderId="17" xfId="10" applyFont="1" applyFill="1" applyBorder="1" applyAlignment="1">
      <alignment vertical="center"/>
    </xf>
    <xf numFmtId="0" fontId="3" fillId="15" borderId="19" xfId="10" quotePrefix="1" applyFont="1" applyFill="1" applyBorder="1" applyAlignment="1">
      <alignment horizontal="left" vertical="center" wrapText="1"/>
    </xf>
    <xf numFmtId="0" fontId="3" fillId="15" borderId="32" xfId="10" quotePrefix="1" applyFont="1" applyFill="1" applyBorder="1" applyAlignment="1">
      <alignment vertical="center" wrapText="1"/>
    </xf>
    <xf numFmtId="168" fontId="9" fillId="15" borderId="18" xfId="10" quotePrefix="1" applyNumberFormat="1" applyFont="1" applyFill="1" applyBorder="1" applyAlignment="1">
      <alignment horizontal="right"/>
    </xf>
    <xf numFmtId="0" fontId="3" fillId="15" borderId="19" xfId="10" quotePrefix="1" applyFont="1" applyFill="1" applyBorder="1" applyAlignment="1">
      <alignment horizontal="left"/>
    </xf>
    <xf numFmtId="168" fontId="9" fillId="15" borderId="34" xfId="10" quotePrefix="1" applyNumberFormat="1" applyFont="1" applyFill="1" applyBorder="1" applyAlignment="1">
      <alignment horizontal="right"/>
    </xf>
    <xf numFmtId="0" fontId="3" fillId="15" borderId="32" xfId="10" quotePrefix="1" applyFont="1" applyFill="1" applyBorder="1"/>
    <xf numFmtId="3" fontId="192" fillId="26" borderId="8" xfId="2" applyNumberFormat="1" applyFont="1" applyFill="1" applyBorder="1" applyAlignment="1" applyProtection="1">
      <alignment vertical="center"/>
      <protection locked="0"/>
    </xf>
    <xf numFmtId="3" fontId="192" fillId="26" borderId="3" xfId="2" applyNumberFormat="1" applyFont="1" applyFill="1" applyBorder="1" applyAlignment="1" applyProtection="1">
      <alignment vertical="center"/>
      <protection locked="0"/>
    </xf>
    <xf numFmtId="168" fontId="9" fillId="15" borderId="18" xfId="10" applyNumberFormat="1" applyFont="1" applyFill="1" applyBorder="1" applyAlignment="1">
      <alignment horizontal="right" vertical="center"/>
    </xf>
    <xf numFmtId="174" fontId="170" fillId="21" borderId="20" xfId="2" applyNumberFormat="1" applyFont="1" applyFill="1" applyBorder="1" applyAlignment="1" applyProtection="1">
      <alignment horizontal="center" vertical="center"/>
    </xf>
    <xf numFmtId="174" fontId="170" fillId="21" borderId="18" xfId="2" applyNumberFormat="1" applyFont="1" applyFill="1" applyBorder="1" applyAlignment="1" applyProtection="1">
      <alignment horizontal="center" vertical="center"/>
    </xf>
    <xf numFmtId="174" fontId="170" fillId="21" borderId="24" xfId="2" applyNumberFormat="1" applyFont="1" applyFill="1" applyBorder="1" applyAlignment="1" applyProtection="1">
      <alignment horizontal="center" vertical="center"/>
    </xf>
    <xf numFmtId="174" fontId="170" fillId="21" borderId="22" xfId="2" applyNumberFormat="1" applyFont="1" applyFill="1" applyBorder="1" applyAlignment="1" applyProtection="1">
      <alignment horizontal="center" vertical="center"/>
    </xf>
    <xf numFmtId="174" fontId="170" fillId="21" borderId="33" xfId="2" applyNumberFormat="1" applyFont="1" applyFill="1" applyBorder="1" applyAlignment="1" applyProtection="1">
      <alignment horizontal="center" vertical="center"/>
    </xf>
    <xf numFmtId="174" fontId="170" fillId="21" borderId="34" xfId="2" applyNumberFormat="1" applyFont="1" applyFill="1" applyBorder="1" applyAlignment="1" applyProtection="1">
      <alignment horizontal="center" vertical="center"/>
    </xf>
    <xf numFmtId="0" fontId="193" fillId="25" borderId="40" xfId="10" quotePrefix="1" applyFont="1" applyFill="1" applyBorder="1" applyAlignment="1">
      <alignment horizontal="right" vertical="center"/>
    </xf>
    <xf numFmtId="0" fontId="186" fillId="25" borderId="41" xfId="10" applyFont="1" applyFill="1" applyBorder="1" applyAlignment="1">
      <alignment horizontal="right" vertical="center"/>
    </xf>
    <xf numFmtId="0" fontId="185" fillId="25" borderId="42" xfId="10" applyFont="1" applyFill="1" applyBorder="1" applyAlignment="1">
      <alignment horizontal="center" vertical="center" wrapText="1"/>
    </xf>
    <xf numFmtId="3" fontId="192" fillId="25" borderId="40" xfId="2" applyNumberFormat="1" applyFont="1" applyFill="1" applyBorder="1" applyAlignment="1">
      <alignment vertical="center"/>
    </xf>
    <xf numFmtId="3" fontId="192" fillId="25" borderId="41" xfId="2" applyNumberFormat="1" applyFont="1" applyFill="1" applyBorder="1" applyAlignment="1">
      <alignment vertical="center"/>
    </xf>
    <xf numFmtId="0" fontId="189" fillId="17" borderId="73" xfId="10" applyFont="1" applyFill="1" applyBorder="1" applyAlignment="1">
      <alignment horizontal="left" vertical="center"/>
    </xf>
    <xf numFmtId="1" fontId="3" fillId="17" borderId="86" xfId="2" applyNumberFormat="1" applyFont="1" applyFill="1" applyBorder="1" applyAlignment="1">
      <alignment horizontal="left" vertical="center" wrapText="1"/>
    </xf>
    <xf numFmtId="1" fontId="184" fillId="15" borderId="87" xfId="2" applyNumberFormat="1" applyFont="1" applyFill="1" applyBorder="1" applyAlignment="1">
      <alignment horizontal="left" vertical="center" wrapText="1"/>
    </xf>
    <xf numFmtId="3" fontId="12" fillId="15" borderId="0" xfId="2" applyNumberFormat="1" applyFont="1" applyFill="1" applyBorder="1" applyAlignment="1">
      <alignment vertical="center"/>
    </xf>
    <xf numFmtId="3" fontId="12" fillId="15" borderId="2" xfId="2" applyNumberFormat="1" applyFont="1" applyFill="1" applyBorder="1" applyAlignment="1" applyProtection="1">
      <alignment vertical="center"/>
    </xf>
    <xf numFmtId="3" fontId="12" fillId="15" borderId="0" xfId="2" applyNumberFormat="1" applyFont="1" applyFill="1" applyBorder="1" applyAlignment="1" applyProtection="1">
      <alignment vertical="center"/>
    </xf>
    <xf numFmtId="168" fontId="6" fillId="15" borderId="31" xfId="10" quotePrefix="1" applyNumberFormat="1" applyFont="1" applyFill="1" applyBorder="1" applyAlignment="1">
      <alignment horizontal="right" vertical="center"/>
    </xf>
    <xf numFmtId="1" fontId="3" fillId="15" borderId="16" xfId="2" applyNumberFormat="1" applyFont="1" applyFill="1" applyBorder="1" applyAlignment="1">
      <alignment horizontal="left" vertical="center" wrapText="1"/>
    </xf>
    <xf numFmtId="0" fontId="8" fillId="15" borderId="16" xfId="10" applyFont="1" applyFill="1" applyBorder="1" applyAlignment="1">
      <alignment horizontal="left" vertical="center" wrapText="1"/>
    </xf>
    <xf numFmtId="3" fontId="12" fillId="15" borderId="16" xfId="2" applyNumberFormat="1" applyFont="1" applyFill="1" applyBorder="1" applyAlignment="1">
      <alignment vertical="center"/>
    </xf>
    <xf numFmtId="3" fontId="12" fillId="15" borderId="88" xfId="2" applyNumberFormat="1" applyFont="1" applyFill="1" applyBorder="1" applyAlignment="1" applyProtection="1">
      <alignment vertical="center"/>
    </xf>
    <xf numFmtId="3" fontId="12" fillId="15" borderId="16" xfId="2" applyNumberFormat="1" applyFont="1" applyFill="1" applyBorder="1" applyAlignment="1" applyProtection="1">
      <alignment vertical="center"/>
    </xf>
    <xf numFmtId="0" fontId="193" fillId="25" borderId="40" xfId="10" quotePrefix="1" applyFont="1" applyFill="1" applyBorder="1" applyAlignment="1" applyProtection="1">
      <alignment horizontal="right" vertical="center"/>
    </xf>
    <xf numFmtId="0" fontId="186" fillId="25" borderId="41" xfId="10" applyFont="1" applyFill="1" applyBorder="1" applyAlignment="1" applyProtection="1">
      <alignment horizontal="right" vertical="center"/>
    </xf>
    <xf numFmtId="0" fontId="185" fillId="25" borderId="42" xfId="10" applyFont="1" applyFill="1" applyBorder="1" applyAlignment="1" applyProtection="1">
      <alignment horizontal="center" vertical="center" wrapText="1"/>
    </xf>
    <xf numFmtId="3" fontId="185" fillId="25" borderId="80" xfId="2" applyNumberFormat="1" applyFont="1" applyFill="1" applyBorder="1" applyAlignment="1" applyProtection="1">
      <alignment vertical="center"/>
    </xf>
    <xf numFmtId="3" fontId="192" fillId="25" borderId="40" xfId="2" applyNumberFormat="1" applyFont="1" applyFill="1" applyBorder="1" applyAlignment="1" applyProtection="1">
      <alignment vertical="center"/>
    </xf>
    <xf numFmtId="3" fontId="192" fillId="25" borderId="41" xfId="2" applyNumberFormat="1" applyFont="1" applyFill="1" applyBorder="1" applyAlignment="1" applyProtection="1">
      <alignment vertical="center"/>
    </xf>
    <xf numFmtId="3" fontId="192" fillId="25" borderId="42" xfId="2" applyNumberFormat="1" applyFont="1" applyFill="1" applyBorder="1" applyAlignment="1" applyProtection="1">
      <alignment vertical="center"/>
    </xf>
    <xf numFmtId="0" fontId="3" fillId="25" borderId="0" xfId="2" applyFont="1" applyFill="1" applyAlignment="1" applyProtection="1">
      <alignment vertical="center"/>
    </xf>
    <xf numFmtId="0" fontId="3" fillId="25" borderId="0" xfId="2" applyFont="1" applyFill="1" applyAlignment="1" applyProtection="1">
      <alignment vertical="center" wrapText="1"/>
    </xf>
    <xf numFmtId="0" fontId="3" fillId="27" borderId="0" xfId="2" applyFont="1" applyFill="1" applyAlignment="1">
      <alignment vertical="center"/>
    </xf>
    <xf numFmtId="0" fontId="11" fillId="15" borderId="0" xfId="0" applyFont="1" applyFill="1" applyBorder="1" applyAlignment="1" applyProtection="1">
      <alignment horizontal="right" wrapText="1"/>
    </xf>
    <xf numFmtId="0" fontId="3" fillId="15" borderId="0" xfId="2" quotePrefix="1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 wrapText="1"/>
    </xf>
    <xf numFmtId="0" fontId="3" fillId="15" borderId="0" xfId="2" quotePrefix="1" applyFont="1" applyFill="1" applyBorder="1" applyAlignment="1" applyProtection="1">
      <alignment horizontal="center" vertical="center" wrapText="1"/>
    </xf>
    <xf numFmtId="0" fontId="11" fillId="28" borderId="89" xfId="2" quotePrefix="1" applyFont="1" applyFill="1" applyBorder="1" applyAlignment="1" applyProtection="1">
      <alignment horizontal="center" vertical="center" wrapText="1"/>
    </xf>
    <xf numFmtId="1" fontId="11" fillId="15" borderId="14" xfId="2" applyNumberFormat="1" applyFont="1" applyFill="1" applyBorder="1" applyAlignment="1" applyProtection="1">
      <alignment horizontal="center" vertical="center" wrapText="1"/>
    </xf>
    <xf numFmtId="1" fontId="11" fillId="15" borderId="83" xfId="2" applyNumberFormat="1" applyFont="1" applyFill="1" applyBorder="1" applyAlignment="1" applyProtection="1">
      <alignment horizontal="center" vertical="center" wrapText="1"/>
    </xf>
    <xf numFmtId="1" fontId="11" fillId="15" borderId="13" xfId="2" applyNumberFormat="1" applyFont="1" applyFill="1" applyBorder="1" applyAlignment="1" applyProtection="1">
      <alignment horizontal="center" vertical="center" wrapText="1"/>
    </xf>
    <xf numFmtId="0" fontId="62" fillId="28" borderId="10" xfId="2" applyFont="1" applyFill="1" applyBorder="1" applyAlignment="1" applyProtection="1">
      <alignment horizontal="center" vertical="center" wrapText="1"/>
    </xf>
    <xf numFmtId="0" fontId="3" fillId="15" borderId="0" xfId="2" quotePrefix="1" applyFont="1" applyFill="1" applyBorder="1" applyAlignment="1" applyProtection="1">
      <alignment horizontal="left" vertical="center"/>
    </xf>
    <xf numFmtId="0" fontId="3" fillId="15" borderId="0" xfId="2" applyFont="1" applyFill="1" applyBorder="1" applyAlignment="1" applyProtection="1">
      <alignment horizontal="center" vertical="center"/>
    </xf>
    <xf numFmtId="0" fontId="3" fillId="15" borderId="73" xfId="2" quotePrefix="1" applyFont="1" applyFill="1" applyBorder="1" applyAlignment="1" applyProtection="1">
      <alignment horizontal="left" vertical="center" wrapText="1"/>
    </xf>
    <xf numFmtId="3" fontId="55" fillId="15" borderId="90" xfId="2" quotePrefix="1" applyNumberFormat="1" applyFont="1" applyFill="1" applyBorder="1" applyAlignment="1">
      <alignment horizontal="center" vertical="center"/>
    </xf>
    <xf numFmtId="3" fontId="56" fillId="15" borderId="85" xfId="2" quotePrefix="1" applyNumberFormat="1" applyFont="1" applyFill="1" applyBorder="1" applyAlignment="1">
      <alignment horizontal="center" vertical="center"/>
    </xf>
    <xf numFmtId="3" fontId="56" fillId="15" borderId="84" xfId="2" quotePrefix="1" applyNumberFormat="1" applyFont="1" applyFill="1" applyBorder="1" applyAlignment="1" applyProtection="1">
      <alignment horizontal="center" vertical="center"/>
    </xf>
    <xf numFmtId="3" fontId="57" fillId="15" borderId="91" xfId="2" quotePrefix="1" applyNumberFormat="1" applyFont="1" applyFill="1" applyBorder="1" applyAlignment="1" applyProtection="1">
      <alignment horizontal="center" vertical="center"/>
    </xf>
    <xf numFmtId="3" fontId="42" fillId="15" borderId="85" xfId="2" quotePrefix="1" applyNumberFormat="1" applyFont="1" applyFill="1" applyBorder="1" applyAlignment="1" applyProtection="1">
      <alignment horizontal="center" vertical="center"/>
    </xf>
    <xf numFmtId="3" fontId="42" fillId="15" borderId="84" xfId="2" quotePrefix="1" applyNumberFormat="1" applyFont="1" applyFill="1" applyBorder="1" applyAlignment="1" applyProtection="1">
      <alignment horizontal="center" vertical="center"/>
    </xf>
    <xf numFmtId="3" fontId="42" fillId="15" borderId="91" xfId="2" quotePrefix="1" applyNumberFormat="1" applyFont="1" applyFill="1" applyBorder="1" applyAlignment="1" applyProtection="1">
      <alignment horizontal="center" vertical="center"/>
    </xf>
    <xf numFmtId="3" fontId="27" fillId="15" borderId="90" xfId="2" quotePrefix="1" applyNumberFormat="1" applyFont="1" applyFill="1" applyBorder="1" applyAlignment="1" applyProtection="1">
      <alignment horizontal="center" vertical="center"/>
    </xf>
    <xf numFmtId="165" fontId="3" fillId="15" borderId="0" xfId="2" quotePrefix="1" applyNumberFormat="1" applyFont="1" applyFill="1" applyBorder="1" applyAlignment="1" applyProtection="1">
      <alignment horizontal="center" vertical="center"/>
    </xf>
    <xf numFmtId="165" fontId="11" fillId="28" borderId="92" xfId="2" quotePrefix="1" applyNumberFormat="1" applyFont="1" applyFill="1" applyBorder="1" applyAlignment="1" applyProtection="1">
      <alignment horizontal="center" vertical="center" wrapText="1"/>
    </xf>
    <xf numFmtId="175" fontId="11" fillId="28" borderId="92" xfId="2" applyNumberFormat="1" applyFont="1" applyFill="1" applyBorder="1" applyAlignment="1" applyProtection="1">
      <alignment horizontal="right" vertical="center"/>
    </xf>
    <xf numFmtId="3" fontId="3" fillId="19" borderId="86" xfId="2" applyNumberFormat="1" applyFont="1" applyFill="1" applyBorder="1" applyAlignment="1">
      <alignment horizontal="right" vertical="center"/>
    </xf>
    <xf numFmtId="3" fontId="3" fillId="19" borderId="93" xfId="2" applyNumberFormat="1" applyFont="1" applyFill="1" applyBorder="1" applyAlignment="1">
      <alignment horizontal="right" vertical="center"/>
    </xf>
    <xf numFmtId="3" fontId="3" fillId="19" borderId="87" xfId="2" applyNumberFormat="1" applyFont="1" applyFill="1" applyBorder="1" applyAlignment="1">
      <alignment horizontal="right" vertical="center"/>
    </xf>
    <xf numFmtId="175" fontId="6" fillId="28" borderId="92" xfId="2" applyNumberFormat="1" applyFont="1" applyFill="1" applyBorder="1" applyAlignment="1" applyProtection="1">
      <alignment horizontal="right" vertical="center"/>
    </xf>
    <xf numFmtId="165" fontId="3" fillId="15" borderId="0" xfId="2" applyNumberFormat="1" applyFont="1" applyFill="1" applyBorder="1" applyAlignment="1" applyProtection="1">
      <alignment vertical="center"/>
    </xf>
    <xf numFmtId="165" fontId="11" fillId="28" borderId="80" xfId="2" quotePrefix="1" applyNumberFormat="1" applyFont="1" applyFill="1" applyBorder="1" applyAlignment="1" applyProtection="1">
      <alignment horizontal="center" vertical="center" wrapText="1"/>
    </xf>
    <xf numFmtId="175" fontId="11" fillId="28" borderId="80" xfId="2" applyNumberFormat="1" applyFont="1" applyFill="1" applyBorder="1" applyAlignment="1" applyProtection="1">
      <alignment horizontal="right" vertical="center"/>
    </xf>
    <xf numFmtId="175" fontId="3" fillId="19" borderId="40" xfId="2" applyNumberFormat="1" applyFont="1" applyFill="1" applyBorder="1" applyAlignment="1" applyProtection="1">
      <alignment horizontal="right" vertical="center"/>
    </xf>
    <xf numFmtId="175" fontId="3" fillId="19" borderId="41" xfId="2" applyNumberFormat="1" applyFont="1" applyFill="1" applyBorder="1" applyAlignment="1" applyProtection="1">
      <alignment horizontal="right" vertical="center"/>
    </xf>
    <xf numFmtId="175" fontId="3" fillId="19" borderId="42" xfId="2" applyNumberFormat="1" applyFont="1" applyFill="1" applyBorder="1" applyAlignment="1" applyProtection="1">
      <alignment horizontal="right" vertical="center"/>
    </xf>
    <xf numFmtId="175" fontId="6" fillId="28" borderId="80" xfId="2" applyNumberFormat="1" applyFont="1" applyFill="1" applyBorder="1" applyAlignment="1" applyProtection="1">
      <alignment horizontal="right" vertical="center"/>
    </xf>
    <xf numFmtId="0" fontId="194" fillId="15" borderId="94" xfId="6" applyFont="1" applyFill="1" applyBorder="1" applyProtection="1"/>
    <xf numFmtId="176" fontId="194" fillId="15" borderId="0" xfId="6" applyNumberFormat="1" applyFont="1" applyFill="1" applyBorder="1" applyProtection="1"/>
    <xf numFmtId="0" fontId="3" fillId="27" borderId="0" xfId="2" applyFont="1" applyFill="1" applyAlignment="1" applyProtection="1">
      <alignment vertical="center"/>
    </xf>
    <xf numFmtId="0" fontId="3" fillId="27" borderId="0" xfId="2" applyFont="1" applyFill="1" applyAlignment="1" applyProtection="1">
      <alignment vertical="center" wrapText="1"/>
    </xf>
    <xf numFmtId="0" fontId="195" fillId="29" borderId="95" xfId="2" quotePrefix="1" applyFont="1" applyFill="1" applyBorder="1" applyAlignment="1" applyProtection="1">
      <alignment vertical="center"/>
    </xf>
    <xf numFmtId="0" fontId="196" fillId="29" borderId="96" xfId="2" applyFont="1" applyFill="1" applyBorder="1" applyAlignment="1" applyProtection="1">
      <alignment horizontal="center" vertical="center"/>
    </xf>
    <xf numFmtId="0" fontId="195" fillId="29" borderId="97" xfId="2" quotePrefix="1" applyFont="1" applyFill="1" applyBorder="1" applyAlignment="1" applyProtection="1">
      <alignment horizontal="center" vertical="center" wrapText="1"/>
    </xf>
    <xf numFmtId="0" fontId="197" fillId="29" borderId="8" xfId="2" quotePrefix="1" applyFont="1" applyFill="1" applyBorder="1" applyAlignment="1" applyProtection="1">
      <alignment horizontal="center" vertical="center"/>
    </xf>
    <xf numFmtId="0" fontId="197" fillId="29" borderId="3" xfId="2" applyFont="1" applyFill="1" applyBorder="1" applyAlignment="1" applyProtection="1">
      <alignment horizontal="center" vertical="center"/>
    </xf>
    <xf numFmtId="0" fontId="6" fillId="15" borderId="88" xfId="10" applyFont="1" applyFill="1" applyBorder="1" applyAlignment="1" applyProtection="1">
      <alignment horizontal="center" vertical="center" wrapText="1"/>
    </xf>
    <xf numFmtId="1" fontId="195" fillId="15" borderId="14" xfId="2" applyNumberFormat="1" applyFont="1" applyFill="1" applyBorder="1" applyAlignment="1" applyProtection="1">
      <alignment horizontal="center" vertical="center" wrapText="1"/>
    </xf>
    <xf numFmtId="1" fontId="195" fillId="15" borderId="83" xfId="2" applyNumberFormat="1" applyFont="1" applyFill="1" applyBorder="1" applyAlignment="1" applyProtection="1">
      <alignment horizontal="center" vertical="center" wrapText="1"/>
    </xf>
    <xf numFmtId="1" fontId="195" fillId="15" borderId="13" xfId="2" applyNumberFormat="1" applyFont="1" applyFill="1" applyBorder="1" applyAlignment="1" applyProtection="1">
      <alignment horizontal="center" vertical="center" wrapText="1"/>
    </xf>
    <xf numFmtId="0" fontId="198" fillId="29" borderId="10" xfId="2" applyFont="1" applyFill="1" applyBorder="1" applyAlignment="1" applyProtection="1">
      <alignment horizontal="center" vertical="center" wrapText="1"/>
    </xf>
    <xf numFmtId="0" fontId="3" fillId="15" borderId="31" xfId="2" applyFont="1" applyFill="1" applyBorder="1" applyAlignment="1" applyProtection="1">
      <alignment horizontal="left" vertical="center"/>
    </xf>
    <xf numFmtId="0" fontId="3" fillId="15" borderId="4" xfId="2" applyFont="1" applyFill="1" applyBorder="1" applyAlignment="1" applyProtection="1">
      <alignment horizontal="left" vertical="center"/>
    </xf>
    <xf numFmtId="0" fontId="196" fillId="15" borderId="0" xfId="2" applyFont="1" applyFill="1" applyBorder="1" applyAlignment="1" applyProtection="1">
      <alignment horizontal="left" vertical="center" wrapText="1"/>
    </xf>
    <xf numFmtId="168" fontId="199" fillId="30" borderId="31" xfId="10" quotePrefix="1" applyNumberFormat="1" applyFont="1" applyFill="1" applyBorder="1" applyAlignment="1">
      <alignment horizontal="right" vertical="center"/>
    </xf>
    <xf numFmtId="3" fontId="195" fillId="30" borderId="52" xfId="2" applyNumberFormat="1" applyFont="1" applyFill="1" applyBorder="1" applyAlignment="1" applyProtection="1">
      <alignment vertical="center"/>
    </xf>
    <xf numFmtId="3" fontId="200" fillId="30" borderId="8" xfId="2" applyNumberFormat="1" applyFont="1" applyFill="1" applyBorder="1" applyAlignment="1">
      <alignment vertical="center"/>
    </xf>
    <xf numFmtId="3" fontId="200" fillId="30" borderId="3" xfId="2" applyNumberFormat="1" applyFont="1" applyFill="1" applyBorder="1" applyAlignment="1" applyProtection="1">
      <alignment vertical="center"/>
    </xf>
    <xf numFmtId="3" fontId="200" fillId="30" borderId="9" xfId="2" applyNumberFormat="1" applyFont="1" applyFill="1" applyBorder="1" applyAlignment="1" applyProtection="1">
      <alignment vertical="center"/>
    </xf>
    <xf numFmtId="165" fontId="3" fillId="15" borderId="17" xfId="10" applyNumberFormat="1" applyFont="1" applyFill="1" applyBorder="1" applyAlignment="1">
      <alignment horizontal="right" vertical="center"/>
    </xf>
    <xf numFmtId="0" fontId="3" fillId="15" borderId="19" xfId="10" applyFont="1" applyFill="1" applyBorder="1" applyAlignment="1">
      <alignment vertical="center" wrapText="1"/>
    </xf>
    <xf numFmtId="174" fontId="170" fillId="31" borderId="21" xfId="2" applyNumberFormat="1" applyFont="1" applyFill="1" applyBorder="1" applyAlignment="1" applyProtection="1">
      <alignment horizontal="center" vertical="center"/>
    </xf>
    <xf numFmtId="174" fontId="170" fillId="31" borderId="25" xfId="2" applyNumberFormat="1" applyFont="1" applyFill="1" applyBorder="1" applyAlignment="1" applyProtection="1">
      <alignment horizontal="center" vertical="center"/>
    </xf>
    <xf numFmtId="174" fontId="170" fillId="31" borderId="35" xfId="2" applyNumberFormat="1" applyFont="1" applyFill="1" applyBorder="1" applyAlignment="1" applyProtection="1">
      <alignment horizontal="center" vertical="center"/>
    </xf>
    <xf numFmtId="3" fontId="200" fillId="30" borderId="8" xfId="2" applyNumberFormat="1" applyFont="1" applyFill="1" applyBorder="1" applyAlignment="1" applyProtection="1">
      <alignment vertical="center"/>
    </xf>
    <xf numFmtId="0" fontId="8" fillId="15" borderId="19" xfId="10" applyFont="1" applyFill="1" applyBorder="1" applyAlignment="1">
      <alignment vertical="center" wrapText="1"/>
    </xf>
    <xf numFmtId="168" fontId="9" fillId="15" borderId="98" xfId="10" quotePrefix="1" applyNumberFormat="1" applyFont="1" applyFill="1" applyBorder="1" applyAlignment="1">
      <alignment horizontal="right" vertical="center"/>
    </xf>
    <xf numFmtId="0" fontId="8" fillId="15" borderId="99" xfId="10" applyFont="1" applyFill="1" applyBorder="1" applyAlignment="1">
      <alignment vertical="center" wrapText="1"/>
    </xf>
    <xf numFmtId="3" fontId="12" fillId="15" borderId="98" xfId="2" applyNumberFormat="1" applyFont="1" applyFill="1" applyBorder="1" applyAlignment="1" applyProtection="1">
      <alignment horizontal="right" vertical="center"/>
      <protection locked="0"/>
    </xf>
    <xf numFmtId="0" fontId="8" fillId="15" borderId="38" xfId="10" applyFont="1" applyFill="1" applyBorder="1" applyAlignment="1">
      <alignment vertical="center" wrapText="1"/>
    </xf>
    <xf numFmtId="3" fontId="200" fillId="30" borderId="100" xfId="2" applyNumberFormat="1" applyFont="1" applyFill="1" applyBorder="1" applyAlignment="1" applyProtection="1">
      <alignment vertical="center"/>
    </xf>
    <xf numFmtId="0" fontId="8" fillId="15" borderId="99" xfId="2" applyFont="1" applyFill="1" applyBorder="1" applyAlignment="1">
      <alignment vertical="center" wrapText="1"/>
    </xf>
    <xf numFmtId="3" fontId="12" fillId="15" borderId="101" xfId="2" applyNumberFormat="1" applyFont="1" applyFill="1" applyBorder="1" applyAlignment="1" applyProtection="1">
      <alignment horizontal="right" vertical="center"/>
      <protection locked="0"/>
    </xf>
    <xf numFmtId="0" fontId="8" fillId="15" borderId="38" xfId="2" applyFont="1" applyFill="1" applyBorder="1" applyAlignment="1">
      <alignment vertical="center" wrapText="1"/>
    </xf>
    <xf numFmtId="174" fontId="170" fillId="31" borderId="67" xfId="2" applyNumberFormat="1" applyFont="1" applyFill="1" applyBorder="1" applyAlignment="1" applyProtection="1">
      <alignment horizontal="center" vertical="center"/>
    </xf>
    <xf numFmtId="168" fontId="9" fillId="15" borderId="68" xfId="10" quotePrefix="1" applyNumberFormat="1" applyFont="1" applyFill="1" applyBorder="1" applyAlignment="1">
      <alignment horizontal="right" vertical="center"/>
    </xf>
    <xf numFmtId="0" fontId="8" fillId="15" borderId="69" xfId="2" applyFont="1" applyFill="1" applyBorder="1" applyAlignment="1">
      <alignment vertical="center" wrapText="1"/>
    </xf>
    <xf numFmtId="3" fontId="12" fillId="15" borderId="71" xfId="2" applyNumberFormat="1" applyFont="1" applyFill="1" applyBorder="1" applyAlignment="1" applyProtection="1">
      <alignment horizontal="right" vertical="center"/>
      <protection locked="0"/>
    </xf>
    <xf numFmtId="3" fontId="12" fillId="15" borderId="68" xfId="2" applyNumberFormat="1" applyFont="1" applyFill="1" applyBorder="1" applyAlignment="1" applyProtection="1">
      <alignment horizontal="right" vertical="center"/>
      <protection locked="0"/>
    </xf>
    <xf numFmtId="174" fontId="170" fillId="31" borderId="72" xfId="2" applyNumberFormat="1" applyFont="1" applyFill="1" applyBorder="1" applyAlignment="1" applyProtection="1">
      <alignment horizontal="center" vertical="center"/>
    </xf>
    <xf numFmtId="0" fontId="8" fillId="15" borderId="99" xfId="10" applyFont="1" applyFill="1" applyBorder="1" applyAlignment="1">
      <alignment horizontal="left" vertical="center" wrapText="1"/>
    </xf>
    <xf numFmtId="0" fontId="8" fillId="15" borderId="23" xfId="10" applyFont="1" applyFill="1" applyBorder="1" applyAlignment="1">
      <alignment horizontal="left" vertical="center" wrapText="1"/>
    </xf>
    <xf numFmtId="3" fontId="195" fillId="30" borderId="52" xfId="2" applyNumberFormat="1" applyFont="1" applyFill="1" applyBorder="1" applyAlignment="1" applyProtection="1">
      <alignment horizontal="right" vertical="center"/>
    </xf>
    <xf numFmtId="3" fontId="200" fillId="30" borderId="8" xfId="2" applyNumberFormat="1" applyFont="1" applyFill="1" applyBorder="1" applyAlignment="1" applyProtection="1">
      <alignment horizontal="right" vertical="center"/>
    </xf>
    <xf numFmtId="3" fontId="200" fillId="30" borderId="3" xfId="2" applyNumberFormat="1" applyFont="1" applyFill="1" applyBorder="1" applyAlignment="1" applyProtection="1">
      <alignment horizontal="right" vertical="center"/>
    </xf>
    <xf numFmtId="168" fontId="21" fillId="15" borderId="98" xfId="10" quotePrefix="1" applyNumberFormat="1" applyFont="1" applyFill="1" applyBorder="1" applyAlignment="1">
      <alignment horizontal="right"/>
    </xf>
    <xf numFmtId="0" fontId="22" fillId="15" borderId="99" xfId="10" applyFont="1" applyFill="1" applyBorder="1"/>
    <xf numFmtId="168" fontId="21" fillId="15" borderId="27" xfId="10" quotePrefix="1" applyNumberFormat="1" applyFont="1" applyFill="1" applyBorder="1" applyAlignment="1">
      <alignment horizontal="right"/>
    </xf>
    <xf numFmtId="0" fontId="22" fillId="15" borderId="38" xfId="10" applyFont="1" applyFill="1" applyBorder="1"/>
    <xf numFmtId="0" fontId="3" fillId="15" borderId="99" xfId="10" applyFont="1" applyFill="1" applyBorder="1" applyAlignment="1">
      <alignment horizontal="left" vertical="center" wrapText="1"/>
    </xf>
    <xf numFmtId="0" fontId="3" fillId="15" borderId="69" xfId="10" applyFont="1" applyFill="1" applyBorder="1" applyAlignment="1">
      <alignment horizontal="left" vertical="center" wrapText="1"/>
    </xf>
    <xf numFmtId="0" fontId="8" fillId="15" borderId="64" xfId="10" applyFont="1" applyFill="1" applyBorder="1" applyAlignment="1">
      <alignment horizontal="left" vertical="center" wrapText="1"/>
    </xf>
    <xf numFmtId="0" fontId="8" fillId="15" borderId="59" xfId="10" applyFont="1" applyFill="1" applyBorder="1" applyAlignment="1">
      <alignment horizontal="left" vertical="center" wrapText="1"/>
    </xf>
    <xf numFmtId="3" fontId="200" fillId="30" borderId="8" xfId="2" applyNumberFormat="1" applyFont="1" applyFill="1" applyBorder="1" applyAlignment="1" applyProtection="1">
      <alignment horizontal="right" vertical="center"/>
      <protection locked="0"/>
    </xf>
    <xf numFmtId="3" fontId="200" fillId="30" borderId="3" xfId="2" applyNumberFormat="1" applyFont="1" applyFill="1" applyBorder="1" applyAlignment="1" applyProtection="1">
      <alignment horizontal="right" vertical="center"/>
      <protection locked="0"/>
    </xf>
    <xf numFmtId="0" fontId="8" fillId="15" borderId="38" xfId="10" applyFont="1" applyFill="1" applyBorder="1" applyAlignment="1">
      <alignment horizontal="left" vertical="center" wrapText="1"/>
    </xf>
    <xf numFmtId="0" fontId="3" fillId="15" borderId="50" xfId="10" applyFont="1" applyFill="1" applyBorder="1" applyAlignment="1">
      <alignment horizontal="left" vertical="center" wrapText="1"/>
    </xf>
    <xf numFmtId="0" fontId="3" fillId="15" borderId="0" xfId="10" applyFont="1" applyFill="1" applyBorder="1" applyAlignment="1">
      <alignment horizontal="left" vertical="center" wrapText="1"/>
    </xf>
    <xf numFmtId="168" fontId="199" fillId="31" borderId="31" xfId="10" quotePrefix="1" applyNumberFormat="1" applyFont="1" applyFill="1" applyBorder="1" applyAlignment="1">
      <alignment horizontal="right" vertical="center"/>
    </xf>
    <xf numFmtId="0" fontId="3" fillId="15" borderId="102" xfId="10" applyFont="1" applyFill="1" applyBorder="1" applyAlignment="1">
      <alignment horizontal="left" vertical="center" wrapText="1"/>
    </xf>
    <xf numFmtId="168" fontId="199" fillId="30" borderId="11" xfId="10" quotePrefix="1" applyNumberFormat="1" applyFont="1" applyFill="1" applyBorder="1" applyAlignment="1">
      <alignment horizontal="right" vertical="center"/>
    </xf>
    <xf numFmtId="3" fontId="195" fillId="30" borderId="10" xfId="2" applyNumberFormat="1" applyFont="1" applyFill="1" applyBorder="1" applyAlignment="1" applyProtection="1">
      <alignment vertical="center"/>
    </xf>
    <xf numFmtId="3" fontId="200" fillId="30" borderId="14" xfId="2" applyNumberFormat="1" applyFont="1" applyFill="1" applyBorder="1" applyAlignment="1" applyProtection="1">
      <alignment vertical="center"/>
    </xf>
    <xf numFmtId="3" fontId="200" fillId="30" borderId="15" xfId="2" applyNumberFormat="1" applyFont="1" applyFill="1" applyBorder="1" applyAlignment="1" applyProtection="1">
      <alignment vertical="center"/>
    </xf>
    <xf numFmtId="0" fontId="8" fillId="15" borderId="103" xfId="10" applyFont="1" applyFill="1" applyBorder="1" applyAlignment="1">
      <alignment horizontal="left" vertical="center" wrapText="1"/>
    </xf>
    <xf numFmtId="168" fontId="9" fillId="15" borderId="58" xfId="10" quotePrefix="1" applyNumberFormat="1" applyFont="1" applyFill="1" applyBorder="1" applyAlignment="1">
      <alignment horizontal="right"/>
    </xf>
    <xf numFmtId="0" fontId="3" fillId="15" borderId="59" xfId="10" applyFont="1" applyFill="1" applyBorder="1" applyAlignment="1">
      <alignment horizontal="left" wrapText="1"/>
    </xf>
    <xf numFmtId="168" fontId="9" fillId="15" borderId="63" xfId="10" quotePrefix="1" applyNumberFormat="1" applyFont="1" applyFill="1" applyBorder="1" applyAlignment="1">
      <alignment horizontal="right"/>
    </xf>
    <xf numFmtId="0" fontId="3" fillId="15" borderId="64" xfId="10" applyFont="1" applyFill="1" applyBorder="1" applyAlignment="1">
      <alignment horizontal="left" wrapText="1"/>
    </xf>
    <xf numFmtId="0" fontId="13" fillId="15" borderId="59" xfId="10" applyFont="1" applyFill="1" applyBorder="1" applyAlignment="1">
      <alignment horizontal="left" vertical="center" wrapText="1"/>
    </xf>
    <xf numFmtId="0" fontId="13" fillId="15" borderId="23" xfId="10" applyFont="1" applyFill="1" applyBorder="1" applyAlignment="1">
      <alignment horizontal="left" vertical="center" wrapText="1"/>
    </xf>
    <xf numFmtId="0" fontId="13" fillId="15" borderId="64" xfId="10" applyFont="1" applyFill="1" applyBorder="1" applyAlignment="1">
      <alignment horizontal="left" vertical="center" wrapText="1"/>
    </xf>
    <xf numFmtId="3" fontId="12" fillId="15" borderId="56" xfId="2" applyNumberFormat="1" applyFont="1" applyFill="1" applyBorder="1" applyAlignment="1" applyProtection="1">
      <alignment horizontal="right" vertical="center"/>
      <protection locked="0"/>
    </xf>
    <xf numFmtId="3" fontId="12" fillId="15" borderId="1" xfId="2" applyNumberFormat="1" applyFont="1" applyFill="1" applyBorder="1" applyAlignment="1" applyProtection="1">
      <alignment horizontal="right" vertical="center"/>
      <protection locked="0"/>
    </xf>
    <xf numFmtId="0" fontId="14" fillId="15" borderId="59" xfId="10" applyFont="1" applyFill="1" applyBorder="1" applyAlignment="1">
      <alignment horizontal="left" vertical="center" wrapText="1"/>
    </xf>
    <xf numFmtId="0" fontId="14" fillId="15" borderId="64" xfId="10" applyFont="1" applyFill="1" applyBorder="1" applyAlignment="1">
      <alignment horizontal="left" vertical="center" wrapText="1"/>
    </xf>
    <xf numFmtId="0" fontId="13" fillId="15" borderId="32" xfId="10" applyFont="1" applyFill="1" applyBorder="1" applyAlignment="1">
      <alignment horizontal="left" vertical="center" wrapText="1"/>
    </xf>
    <xf numFmtId="0" fontId="12" fillId="15" borderId="17" xfId="10" quotePrefix="1" applyFont="1" applyFill="1" applyBorder="1" applyAlignment="1">
      <alignment horizontal="right" vertical="center"/>
    </xf>
    <xf numFmtId="168" fontId="14" fillId="15" borderId="58" xfId="10" quotePrefix="1" applyNumberFormat="1" applyFont="1" applyFill="1" applyBorder="1" applyAlignment="1">
      <alignment horizontal="right" vertical="center"/>
    </xf>
    <xf numFmtId="0" fontId="14" fillId="15" borderId="23" xfId="10" applyFont="1" applyFill="1" applyBorder="1" applyAlignment="1">
      <alignment horizontal="left" vertical="center" wrapText="1"/>
    </xf>
    <xf numFmtId="0" fontId="14" fillId="15" borderId="0" xfId="10" applyFont="1" applyFill="1" applyBorder="1" applyAlignment="1">
      <alignment horizontal="left" vertical="center" wrapText="1"/>
    </xf>
    <xf numFmtId="0" fontId="14" fillId="15" borderId="19" xfId="10" applyFont="1" applyFill="1" applyBorder="1" applyAlignment="1">
      <alignment horizontal="left" wrapText="1"/>
    </xf>
    <xf numFmtId="0" fontId="14" fillId="15" borderId="64" xfId="10" applyFont="1" applyFill="1" applyBorder="1" applyAlignment="1">
      <alignment horizontal="left" wrapText="1"/>
    </xf>
    <xf numFmtId="0" fontId="14" fillId="15" borderId="59" xfId="10" applyFont="1" applyFill="1" applyBorder="1" applyAlignment="1">
      <alignment horizontal="left" wrapText="1"/>
    </xf>
    <xf numFmtId="0" fontId="14" fillId="15" borderId="32" xfId="10" applyFont="1" applyFill="1" applyBorder="1" applyAlignment="1">
      <alignment horizontal="left" wrapText="1"/>
    </xf>
    <xf numFmtId="174" fontId="162" fillId="21" borderId="53" xfId="2" applyNumberFormat="1" applyFont="1" applyFill="1" applyBorder="1" applyAlignment="1" applyProtection="1">
      <alignment horizontal="center" vertical="center"/>
    </xf>
    <xf numFmtId="174" fontId="162" fillId="21" borderId="55" xfId="2" applyNumberFormat="1" applyFont="1" applyFill="1" applyBorder="1" applyAlignment="1" applyProtection="1">
      <alignment horizontal="center" vertical="center"/>
    </xf>
    <xf numFmtId="174" fontId="162" fillId="21" borderId="57" xfId="2" applyNumberFormat="1" applyFont="1" applyFill="1" applyBorder="1" applyAlignment="1" applyProtection="1">
      <alignment horizontal="center" vertical="center"/>
    </xf>
    <xf numFmtId="165" fontId="6" fillId="15" borderId="17" xfId="10" applyNumberFormat="1" applyFont="1" applyFill="1" applyBorder="1" applyAlignment="1">
      <alignment horizontal="right" vertical="center"/>
    </xf>
    <xf numFmtId="168" fontId="9" fillId="15" borderId="75" xfId="10" quotePrefix="1" applyNumberFormat="1" applyFont="1" applyFill="1" applyBorder="1" applyAlignment="1">
      <alignment horizontal="right" vertical="center"/>
    </xf>
    <xf numFmtId="0" fontId="3" fillId="15" borderId="76" xfId="10" applyFont="1" applyFill="1" applyBorder="1" applyAlignment="1">
      <alignment horizontal="left" vertical="center" wrapText="1"/>
    </xf>
    <xf numFmtId="174" fontId="170" fillId="21" borderId="78" xfId="2" applyNumberFormat="1" applyFont="1" applyFill="1" applyBorder="1" applyAlignment="1" applyProtection="1">
      <alignment horizontal="center" vertical="center"/>
    </xf>
    <xf numFmtId="174" fontId="170" fillId="21" borderId="75" xfId="2" applyNumberFormat="1" applyFont="1" applyFill="1" applyBorder="1" applyAlignment="1" applyProtection="1">
      <alignment horizontal="center" vertical="center"/>
    </xf>
    <xf numFmtId="174" fontId="170" fillId="31" borderId="79" xfId="2" applyNumberFormat="1" applyFont="1" applyFill="1" applyBorder="1" applyAlignment="1" applyProtection="1">
      <alignment horizontal="center" vertical="center"/>
    </xf>
    <xf numFmtId="174" fontId="170" fillId="31" borderId="30" xfId="2" applyNumberFormat="1" applyFont="1" applyFill="1" applyBorder="1" applyAlignment="1" applyProtection="1">
      <alignment horizontal="center" vertical="center"/>
    </xf>
    <xf numFmtId="165" fontId="201" fillId="29" borderId="104" xfId="10" applyNumberFormat="1" applyFont="1" applyFill="1" applyBorder="1" applyAlignment="1">
      <alignment horizontal="right" vertical="center"/>
    </xf>
    <xf numFmtId="168" fontId="202" fillId="29" borderId="41" xfId="10" quotePrefix="1" applyNumberFormat="1" applyFont="1" applyFill="1" applyBorder="1" applyAlignment="1">
      <alignment horizontal="right" vertical="center"/>
    </xf>
    <xf numFmtId="0" fontId="195" fillId="29" borderId="105" xfId="10" applyFont="1" applyFill="1" applyBorder="1" applyAlignment="1">
      <alignment horizontal="center" vertical="center" wrapText="1"/>
    </xf>
    <xf numFmtId="3" fontId="199" fillId="29" borderId="80" xfId="2" applyNumberFormat="1" applyFont="1" applyFill="1" applyBorder="1" applyAlignment="1" applyProtection="1">
      <alignment vertical="center"/>
    </xf>
    <xf numFmtId="3" fontId="196" fillId="29" borderId="40" xfId="2" applyNumberFormat="1" applyFont="1" applyFill="1" applyBorder="1" applyAlignment="1">
      <alignment vertical="center"/>
    </xf>
    <xf numFmtId="3" fontId="196" fillId="29" borderId="106" xfId="2" applyNumberFormat="1" applyFont="1" applyFill="1" applyBorder="1" applyAlignment="1">
      <alignment vertical="center"/>
    </xf>
    <xf numFmtId="3" fontId="196" fillId="29" borderId="42" xfId="2" applyNumberFormat="1" applyFont="1" applyFill="1" applyBorder="1" applyAlignment="1">
      <alignment vertical="center"/>
    </xf>
    <xf numFmtId="3" fontId="3" fillId="10" borderId="42" xfId="2" applyNumberFormat="1" applyFont="1" applyFill="1" applyBorder="1" applyAlignment="1" applyProtection="1">
      <alignment vertical="center"/>
    </xf>
    <xf numFmtId="176" fontId="194" fillId="15" borderId="94" xfId="6" applyNumberFormat="1" applyFont="1" applyFill="1" applyBorder="1" applyProtection="1"/>
    <xf numFmtId="176" fontId="203" fillId="15" borderId="94" xfId="6" applyNumberFormat="1" applyFont="1" applyFill="1" applyBorder="1" applyAlignment="1" applyProtection="1">
      <alignment horizontal="center"/>
    </xf>
    <xf numFmtId="0" fontId="3" fillId="15" borderId="0" xfId="2" applyFont="1" applyFill="1" applyBorder="1" applyAlignment="1" applyProtection="1">
      <alignment horizontal="right" vertical="center"/>
    </xf>
    <xf numFmtId="3" fontId="204" fillId="17" borderId="3" xfId="2" applyNumberFormat="1" applyFont="1" applyFill="1" applyBorder="1" applyAlignment="1" applyProtection="1">
      <alignment horizontal="center" vertical="center"/>
      <protection locked="0"/>
    </xf>
    <xf numFmtId="0" fontId="3" fillId="15" borderId="107" xfId="2" applyFont="1" applyFill="1" applyBorder="1" applyAlignment="1" applyProtection="1">
      <alignment vertical="center"/>
    </xf>
    <xf numFmtId="0" fontId="14" fillId="15" borderId="0" xfId="2" applyFont="1" applyFill="1" applyBorder="1" applyAlignment="1" applyProtection="1">
      <alignment vertical="center"/>
    </xf>
    <xf numFmtId="0" fontId="3" fillId="15" borderId="12" xfId="2" applyFont="1" applyFill="1" applyBorder="1" applyAlignment="1" applyProtection="1">
      <alignment horizontal="center" vertical="center"/>
    </xf>
    <xf numFmtId="0" fontId="205" fillId="15" borderId="12" xfId="2" applyFont="1" applyFill="1" applyBorder="1" applyAlignment="1" applyProtection="1">
      <alignment vertical="center"/>
    </xf>
    <xf numFmtId="0" fontId="14" fillId="15" borderId="81" xfId="2" applyFont="1" applyFill="1" applyBorder="1" applyAlignment="1" applyProtection="1">
      <alignment horizontal="right" vertical="center"/>
    </xf>
    <xf numFmtId="0" fontId="206" fillId="24" borderId="3" xfId="2" applyFont="1" applyFill="1" applyBorder="1" applyAlignment="1" applyProtection="1">
      <alignment horizontal="center" vertical="center"/>
      <protection locked="0"/>
    </xf>
    <xf numFmtId="3" fontId="206" fillId="24" borderId="3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right" vertical="center"/>
    </xf>
    <xf numFmtId="0" fontId="205" fillId="15" borderId="0" xfId="2" applyFont="1" applyFill="1" applyAlignment="1">
      <alignment vertical="center"/>
    </xf>
    <xf numFmtId="0" fontId="205" fillId="15" borderId="0" xfId="2" applyFont="1" applyFill="1" applyAlignment="1">
      <alignment vertical="center" wrapText="1"/>
    </xf>
    <xf numFmtId="0" fontId="3" fillId="16" borderId="0" xfId="2" applyFont="1" applyFill="1" applyAlignment="1">
      <alignment vertical="center"/>
    </xf>
    <xf numFmtId="0" fontId="3" fillId="16" borderId="0" xfId="2" applyFont="1" applyFill="1" applyAlignment="1">
      <alignment vertical="center" wrapText="1"/>
    </xf>
    <xf numFmtId="0" fontId="3" fillId="18" borderId="0" xfId="2" applyFont="1" applyFill="1" applyAlignment="1">
      <alignment vertical="center" wrapText="1"/>
    </xf>
    <xf numFmtId="0" fontId="179" fillId="24" borderId="16" xfId="2" applyFont="1" applyFill="1" applyBorder="1" applyAlignment="1" applyProtection="1">
      <alignment vertical="center" wrapText="1"/>
    </xf>
    <xf numFmtId="3" fontId="3" fillId="0" borderId="0" xfId="2" applyNumberFormat="1" applyFont="1" applyFill="1" applyAlignment="1" applyProtection="1">
      <alignment horizontal="right" vertical="center"/>
      <protection locked="0"/>
    </xf>
    <xf numFmtId="0" fontId="11" fillId="15" borderId="0" xfId="2" applyFont="1" applyFill="1" applyAlignment="1">
      <alignment horizontal="right" vertical="center" wrapText="1"/>
    </xf>
    <xf numFmtId="0" fontId="83" fillId="15" borderId="0" xfId="0" applyFont="1" applyFill="1" applyProtection="1"/>
    <xf numFmtId="0" fontId="54" fillId="15" borderId="0" xfId="0" quotePrefix="1" applyFont="1" applyFill="1" applyAlignment="1" applyProtection="1">
      <alignment horizontal="left"/>
    </xf>
    <xf numFmtId="0" fontId="84" fillId="15" borderId="0" xfId="0" applyFont="1" applyFill="1" applyProtection="1"/>
    <xf numFmtId="0" fontId="55" fillId="15" borderId="0" xfId="0" applyFont="1" applyFill="1" applyAlignment="1" applyProtection="1">
      <alignment horizontal="left"/>
    </xf>
    <xf numFmtId="0" fontId="84" fillId="0" borderId="0" xfId="0" applyFont="1" applyProtection="1"/>
    <xf numFmtId="0" fontId="83" fillId="0" borderId="0" xfId="0" applyFont="1" applyProtection="1"/>
    <xf numFmtId="0" fontId="83" fillId="32" borderId="0" xfId="0" applyFont="1" applyFill="1" applyBorder="1" applyProtection="1"/>
    <xf numFmtId="0" fontId="84" fillId="32" borderId="0" xfId="0" applyFont="1" applyFill="1" applyBorder="1" applyProtection="1"/>
    <xf numFmtId="0" fontId="54" fillId="15" borderId="0" xfId="0" applyFont="1" applyFill="1" applyAlignment="1" applyProtection="1">
      <alignment horizontal="left"/>
    </xf>
    <xf numFmtId="0" fontId="85" fillId="15" borderId="0" xfId="0" applyFont="1" applyFill="1" applyAlignment="1" applyProtection="1">
      <alignment horizontal="left"/>
    </xf>
    <xf numFmtId="0" fontId="84" fillId="15" borderId="0" xfId="0" quotePrefix="1" applyFont="1" applyFill="1" applyAlignment="1" applyProtection="1">
      <alignment horizontal="left"/>
    </xf>
    <xf numFmtId="0" fontId="86" fillId="15" borderId="0" xfId="0" quotePrefix="1" applyFont="1" applyFill="1" applyBorder="1" applyAlignment="1" applyProtection="1">
      <alignment horizontal="left"/>
    </xf>
    <xf numFmtId="0" fontId="55" fillId="28" borderId="106" xfId="0" quotePrefix="1" applyFont="1" applyFill="1" applyBorder="1" applyAlignment="1" applyProtection="1">
      <alignment horizontal="left"/>
    </xf>
    <xf numFmtId="0" fontId="86" fillId="28" borderId="108" xfId="0" quotePrefix="1" applyFont="1" applyFill="1" applyBorder="1" applyAlignment="1" applyProtection="1">
      <alignment horizontal="left"/>
    </xf>
    <xf numFmtId="0" fontId="84" fillId="28" borderId="108" xfId="0" applyFont="1" applyFill="1" applyBorder="1" applyProtection="1"/>
    <xf numFmtId="0" fontId="84" fillId="15" borderId="0" xfId="0" applyFont="1" applyFill="1" applyBorder="1" applyProtection="1"/>
    <xf numFmtId="0" fontId="84" fillId="0" borderId="0" xfId="0" applyFont="1" applyBorder="1" applyProtection="1"/>
    <xf numFmtId="0" fontId="55" fillId="15" borderId="0" xfId="0" applyFont="1" applyFill="1" applyProtection="1"/>
    <xf numFmtId="0" fontId="32" fillId="24" borderId="3" xfId="0" applyFont="1" applyFill="1" applyBorder="1" applyAlignment="1" applyProtection="1">
      <alignment horizontal="center" vertical="center"/>
    </xf>
    <xf numFmtId="0" fontId="54" fillId="15" borderId="0" xfId="0" applyFont="1" applyFill="1" applyAlignment="1" applyProtection="1">
      <alignment horizontal="right"/>
    </xf>
    <xf numFmtId="166" fontId="163" fillId="33" borderId="3" xfId="2" applyNumberFormat="1" applyFont="1" applyFill="1" applyBorder="1" applyAlignment="1" applyProtection="1">
      <alignment horizontal="center" vertical="center"/>
    </xf>
    <xf numFmtId="0" fontId="3" fillId="15" borderId="0" xfId="2" applyFont="1" applyFill="1" applyAlignment="1" applyProtection="1">
      <alignment horizontal="right" vertical="center"/>
    </xf>
    <xf numFmtId="173" fontId="11" fillId="24" borderId="3" xfId="2" applyNumberFormat="1" applyFont="1" applyFill="1" applyBorder="1" applyAlignment="1" applyProtection="1">
      <alignment horizontal="center" vertical="center"/>
    </xf>
    <xf numFmtId="0" fontId="54" fillId="15" borderId="0" xfId="0" applyFont="1" applyFill="1" applyAlignment="1" applyProtection="1">
      <alignment horizontal="center"/>
    </xf>
    <xf numFmtId="0" fontId="32" fillId="32" borderId="0" xfId="0" applyFont="1" applyFill="1" applyBorder="1" applyProtection="1"/>
    <xf numFmtId="0" fontId="32" fillId="15" borderId="0" xfId="0" applyFont="1" applyFill="1" applyAlignment="1" applyProtection="1">
      <alignment horizontal="center" vertical="center"/>
    </xf>
    <xf numFmtId="0" fontId="84" fillId="15" borderId="0" xfId="0" applyFont="1" applyFill="1" applyAlignment="1" applyProtection="1">
      <alignment horizontal="right"/>
    </xf>
    <xf numFmtId="0" fontId="85" fillId="19" borderId="3" xfId="0" applyFont="1" applyFill="1" applyBorder="1" applyAlignment="1" applyProtection="1">
      <alignment horizontal="center" vertical="center"/>
    </xf>
    <xf numFmtId="0" fontId="54" fillId="15" borderId="0" xfId="0" applyFont="1" applyFill="1" applyAlignment="1" applyProtection="1">
      <alignment horizontal="right" vertical="center"/>
    </xf>
    <xf numFmtId="0" fontId="207" fillId="15" borderId="0" xfId="0" applyFont="1" applyFill="1" applyBorder="1" applyAlignment="1" applyProtection="1">
      <alignment horizontal="right"/>
    </xf>
    <xf numFmtId="0" fontId="32" fillId="15" borderId="0" xfId="0" applyFont="1" applyFill="1" applyBorder="1" applyProtection="1"/>
    <xf numFmtId="0" fontId="208" fillId="17" borderId="3" xfId="2" applyFont="1" applyFill="1" applyBorder="1" applyAlignment="1" applyProtection="1">
      <alignment horizontal="center" vertical="center"/>
    </xf>
    <xf numFmtId="0" fontId="54" fillId="15" borderId="0" xfId="0" applyFont="1" applyFill="1" applyBorder="1" applyProtection="1"/>
    <xf numFmtId="0" fontId="32" fillId="0" borderId="47" xfId="0" applyFont="1" applyBorder="1" applyProtection="1"/>
    <xf numFmtId="0" fontId="83" fillId="15" borderId="0" xfId="0" applyFont="1" applyFill="1" applyBorder="1" applyProtection="1"/>
    <xf numFmtId="0" fontId="32" fillId="15" borderId="47" xfId="0" applyFont="1" applyFill="1" applyBorder="1" applyProtection="1"/>
    <xf numFmtId="0" fontId="54" fillId="15" borderId="47" xfId="0" applyFont="1" applyFill="1" applyBorder="1" applyProtection="1"/>
    <xf numFmtId="165" fontId="54" fillId="15" borderId="0" xfId="0" applyNumberFormat="1" applyFont="1" applyFill="1" applyBorder="1" applyProtection="1"/>
    <xf numFmtId="165" fontId="54" fillId="15" borderId="0" xfId="0" applyNumberFormat="1" applyFont="1" applyFill="1" applyBorder="1" applyAlignment="1" applyProtection="1">
      <alignment horizontal="left"/>
    </xf>
    <xf numFmtId="0" fontId="32" fillId="15" borderId="0" xfId="0" applyFont="1" applyFill="1" applyProtection="1"/>
    <xf numFmtId="0" fontId="54" fillId="15" borderId="73" xfId="0" quotePrefix="1" applyFont="1" applyFill="1" applyBorder="1" applyAlignment="1" applyProtection="1">
      <alignment horizontal="center"/>
    </xf>
    <xf numFmtId="0" fontId="54" fillId="15" borderId="17" xfId="0" quotePrefix="1" applyFont="1" applyFill="1" applyBorder="1" applyAlignment="1" applyProtection="1">
      <alignment horizontal="center"/>
    </xf>
    <xf numFmtId="0" fontId="88" fillId="19" borderId="5" xfId="0" applyFont="1" applyFill="1" applyBorder="1" applyAlignment="1" applyProtection="1">
      <alignment horizontal="left" vertical="center"/>
    </xf>
    <xf numFmtId="0" fontId="88" fillId="19" borderId="6" xfId="2" applyFont="1" applyFill="1" applyBorder="1" applyAlignment="1" applyProtection="1">
      <alignment horizontal="left" vertical="center"/>
    </xf>
    <xf numFmtId="0" fontId="88" fillId="19" borderId="6" xfId="0" applyFont="1" applyFill="1" applyBorder="1" applyAlignment="1" applyProtection="1">
      <alignment horizontal="left" vertical="center"/>
    </xf>
    <xf numFmtId="165" fontId="54" fillId="15" borderId="17" xfId="0" applyNumberFormat="1" applyFont="1" applyFill="1" applyBorder="1" applyAlignment="1" applyProtection="1">
      <alignment horizontal="center" vertical="center" wrapText="1"/>
    </xf>
    <xf numFmtId="0" fontId="85" fillId="19" borderId="109" xfId="2" applyFont="1" applyFill="1" applyBorder="1" applyAlignment="1" applyProtection="1">
      <alignment horizontal="center" vertical="center"/>
    </xf>
    <xf numFmtId="0" fontId="32" fillId="0" borderId="0" xfId="0" applyFont="1" applyProtection="1"/>
    <xf numFmtId="0" fontId="55" fillId="15" borderId="10" xfId="0" quotePrefix="1" applyFont="1" applyFill="1" applyBorder="1" applyAlignment="1" applyProtection="1">
      <alignment horizontal="center" vertical="top"/>
    </xf>
    <xf numFmtId="0" fontId="54" fillId="15" borderId="10" xfId="0" quotePrefix="1" applyFont="1" applyFill="1" applyBorder="1" applyAlignment="1" applyProtection="1">
      <alignment horizontal="center"/>
    </xf>
    <xf numFmtId="0" fontId="88" fillId="17" borderId="4" xfId="0" applyFont="1" applyFill="1" applyBorder="1" applyAlignment="1" applyProtection="1">
      <alignment horizontal="center" vertical="center" wrapText="1"/>
    </xf>
    <xf numFmtId="0" fontId="88" fillId="17" borderId="3" xfId="0" applyFont="1" applyFill="1" applyBorder="1" applyAlignment="1" applyProtection="1">
      <alignment horizontal="center" vertical="center" wrapText="1"/>
    </xf>
    <xf numFmtId="0" fontId="54" fillId="15" borderId="17" xfId="0" applyFont="1" applyFill="1" applyBorder="1" applyAlignment="1" applyProtection="1">
      <alignment horizontal="center"/>
    </xf>
    <xf numFmtId="0" fontId="85" fillId="17" borderId="3" xfId="0" applyFont="1" applyFill="1" applyBorder="1" applyAlignment="1" applyProtection="1">
      <alignment horizontal="left" vertical="center" wrapText="1"/>
    </xf>
    <xf numFmtId="0" fontId="32" fillId="15" borderId="73" xfId="0" applyFont="1" applyFill="1" applyBorder="1" applyAlignment="1" applyProtection="1">
      <alignment horizontal="center"/>
    </xf>
    <xf numFmtId="0" fontId="54" fillId="15" borderId="73" xfId="0" applyFont="1" applyFill="1" applyBorder="1" applyAlignment="1" applyProtection="1">
      <alignment horizontal="center"/>
    </xf>
    <xf numFmtId="0" fontId="54" fillId="15" borderId="85" xfId="0" applyFont="1" applyFill="1" applyBorder="1" applyAlignment="1" applyProtection="1">
      <alignment horizontal="center"/>
    </xf>
    <xf numFmtId="0" fontId="54" fillId="15" borderId="84" xfId="0" applyFont="1" applyFill="1" applyBorder="1" applyAlignment="1" applyProtection="1">
      <alignment horizontal="center"/>
    </xf>
    <xf numFmtId="0" fontId="85" fillId="15" borderId="15" xfId="0" applyFont="1" applyFill="1" applyBorder="1" applyAlignment="1" applyProtection="1">
      <alignment horizontal="left"/>
    </xf>
    <xf numFmtId="0" fontId="32" fillId="15" borderId="52" xfId="0" applyFont="1" applyFill="1" applyBorder="1" applyAlignment="1" applyProtection="1">
      <alignment horizontal="center"/>
    </xf>
    <xf numFmtId="0" fontId="32" fillId="15" borderId="52" xfId="0" applyFont="1" applyFill="1" applyBorder="1" applyProtection="1"/>
    <xf numFmtId="0" fontId="54" fillId="15" borderId="52" xfId="0" quotePrefix="1" applyFont="1" applyFill="1" applyBorder="1" applyAlignment="1" applyProtection="1">
      <alignment horizontal="center"/>
    </xf>
    <xf numFmtId="0" fontId="88" fillId="15" borderId="8" xfId="0" quotePrefix="1" applyFont="1" applyFill="1" applyBorder="1" applyAlignment="1" applyProtection="1">
      <alignment horizontal="center"/>
    </xf>
    <xf numFmtId="0" fontId="88" fillId="15" borderId="3" xfId="0" quotePrefix="1" applyFont="1" applyFill="1" applyBorder="1" applyAlignment="1" applyProtection="1">
      <alignment horizontal="center"/>
    </xf>
    <xf numFmtId="0" fontId="83" fillId="15" borderId="17" xfId="0" applyFont="1" applyFill="1" applyBorder="1" applyProtection="1"/>
    <xf numFmtId="0" fontId="85" fillId="15" borderId="3" xfId="0" quotePrefix="1" applyFont="1" applyFill="1" applyBorder="1" applyAlignment="1" applyProtection="1">
      <alignment horizontal="left"/>
    </xf>
    <xf numFmtId="0" fontId="32" fillId="15" borderId="73" xfId="0" applyFont="1" applyFill="1" applyBorder="1" applyProtection="1"/>
    <xf numFmtId="0" fontId="54" fillId="15" borderId="73" xfId="0" applyFont="1" applyFill="1" applyBorder="1" applyAlignment="1" applyProtection="1"/>
    <xf numFmtId="0" fontId="54" fillId="15" borderId="56" xfId="0" applyFont="1" applyFill="1" applyBorder="1" applyAlignment="1" applyProtection="1"/>
    <xf numFmtId="0" fontId="54" fillId="15" borderId="1" xfId="0" applyFont="1" applyFill="1" applyBorder="1" applyAlignment="1" applyProtection="1"/>
    <xf numFmtId="0" fontId="54" fillId="15" borderId="17" xfId="0" applyFont="1" applyFill="1" applyBorder="1" applyAlignment="1" applyProtection="1"/>
    <xf numFmtId="0" fontId="85" fillId="15" borderId="1" xfId="0" applyFont="1" applyFill="1" applyBorder="1" applyAlignment="1" applyProtection="1">
      <alignment horizontal="left"/>
    </xf>
    <xf numFmtId="0" fontId="32" fillId="0" borderId="0" xfId="0" applyFont="1" applyBorder="1" applyProtection="1"/>
    <xf numFmtId="0" fontId="55" fillId="19" borderId="80" xfId="0" applyFont="1" applyFill="1" applyBorder="1" applyAlignment="1" applyProtection="1">
      <alignment horizontal="left"/>
    </xf>
    <xf numFmtId="0" fontId="32" fillId="19" borderId="80" xfId="0" applyFont="1" applyFill="1" applyBorder="1" applyAlignment="1" applyProtection="1">
      <alignment horizontal="left"/>
    </xf>
    <xf numFmtId="0" fontId="54" fillId="19" borderId="80" xfId="0" quotePrefix="1" applyFont="1" applyFill="1" applyBorder="1" applyAlignment="1" applyProtection="1">
      <alignment horizontal="left"/>
    </xf>
    <xf numFmtId="3" fontId="54" fillId="19" borderId="80" xfId="0" applyNumberFormat="1" applyFont="1" applyFill="1" applyBorder="1" applyAlignment="1" applyProtection="1"/>
    <xf numFmtId="3" fontId="32" fillId="19" borderId="40" xfId="0" applyNumberFormat="1" applyFont="1" applyFill="1" applyBorder="1" applyAlignment="1" applyProtection="1"/>
    <xf numFmtId="3" fontId="32" fillId="19" borderId="41" xfId="0" applyNumberFormat="1" applyFont="1" applyFill="1" applyBorder="1" applyAlignment="1" applyProtection="1"/>
    <xf numFmtId="4" fontId="54" fillId="15" borderId="17" xfId="0" applyNumberFormat="1" applyFont="1" applyFill="1" applyBorder="1" applyAlignment="1" applyProtection="1"/>
    <xf numFmtId="3" fontId="85" fillId="19" borderId="41" xfId="0" applyNumberFormat="1" applyFont="1" applyFill="1" applyBorder="1" applyAlignment="1" applyProtection="1">
      <alignment horizontal="center"/>
    </xf>
    <xf numFmtId="165" fontId="32" fillId="0" borderId="12" xfId="0" applyNumberFormat="1" applyFont="1" applyBorder="1" applyProtection="1"/>
    <xf numFmtId="0" fontId="32" fillId="15" borderId="110" xfId="0" applyFont="1" applyFill="1" applyBorder="1" applyAlignment="1" applyProtection="1">
      <alignment horizontal="left"/>
    </xf>
    <xf numFmtId="3" fontId="32" fillId="15" borderId="110" xfId="0" applyNumberFormat="1" applyFont="1" applyFill="1" applyBorder="1" applyAlignment="1" applyProtection="1"/>
    <xf numFmtId="3" fontId="32" fillId="15" borderId="111" xfId="0" applyNumberFormat="1" applyFont="1" applyFill="1" applyBorder="1" applyAlignment="1" applyProtection="1"/>
    <xf numFmtId="3" fontId="32" fillId="15" borderId="112" xfId="0" applyNumberFormat="1" applyFont="1" applyFill="1" applyBorder="1" applyAlignment="1" applyProtection="1"/>
    <xf numFmtId="1" fontId="54" fillId="15" borderId="17" xfId="0" applyNumberFormat="1" applyFont="1" applyFill="1" applyBorder="1" applyAlignment="1" applyProtection="1">
      <alignment horizontal="right"/>
    </xf>
    <xf numFmtId="3" fontId="89" fillId="15" borderId="112" xfId="0" applyNumberFormat="1" applyFont="1" applyFill="1" applyBorder="1" applyAlignment="1" applyProtection="1">
      <alignment horizontal="center"/>
    </xf>
    <xf numFmtId="165" fontId="32" fillId="0" borderId="0" xfId="0" applyNumberFormat="1" applyFont="1" applyBorder="1" applyProtection="1"/>
    <xf numFmtId="0" fontId="32" fillId="15" borderId="57" xfId="0" applyFont="1" applyFill="1" applyBorder="1" applyAlignment="1" applyProtection="1">
      <alignment horizontal="left"/>
    </xf>
    <xf numFmtId="3" fontId="32" fillId="15" borderId="57" xfId="0" applyNumberFormat="1" applyFont="1" applyFill="1" applyBorder="1" applyAlignment="1" applyProtection="1"/>
    <xf numFmtId="3" fontId="32" fillId="15" borderId="29" xfId="0" applyNumberFormat="1" applyFont="1" applyFill="1" applyBorder="1" applyAlignment="1" applyProtection="1"/>
    <xf numFmtId="3" fontId="32" fillId="15" borderId="27" xfId="0" applyNumberFormat="1" applyFont="1" applyFill="1" applyBorder="1" applyAlignment="1" applyProtection="1"/>
    <xf numFmtId="3" fontId="89" fillId="15" borderId="27" xfId="0" applyNumberFormat="1" applyFont="1" applyFill="1" applyBorder="1" applyAlignment="1" applyProtection="1">
      <alignment horizontal="center"/>
    </xf>
    <xf numFmtId="0" fontId="32" fillId="15" borderId="52" xfId="0" applyFont="1" applyFill="1" applyBorder="1" applyAlignment="1" applyProtection="1">
      <alignment horizontal="left"/>
    </xf>
    <xf numFmtId="3" fontId="32" fillId="15" borderId="52" xfId="0" applyNumberFormat="1" applyFont="1" applyFill="1" applyBorder="1" applyAlignment="1" applyProtection="1"/>
    <xf numFmtId="3" fontId="32" fillId="15" borderId="8" xfId="0" applyNumberFormat="1" applyFont="1" applyFill="1" applyBorder="1" applyAlignment="1" applyProtection="1"/>
    <xf numFmtId="3" fontId="32" fillId="15" borderId="3" xfId="0" applyNumberFormat="1" applyFont="1" applyFill="1" applyBorder="1" applyAlignment="1" applyProtection="1"/>
    <xf numFmtId="3" fontId="89" fillId="15" borderId="3" xfId="0" applyNumberFormat="1" applyFont="1" applyFill="1" applyBorder="1" applyAlignment="1" applyProtection="1">
      <alignment horizontal="center"/>
    </xf>
    <xf numFmtId="0" fontId="32" fillId="15" borderId="10" xfId="0" applyFont="1" applyFill="1" applyBorder="1" applyAlignment="1" applyProtection="1">
      <alignment horizontal="left"/>
    </xf>
    <xf numFmtId="3" fontId="32" fillId="15" borderId="10" xfId="0" applyNumberFormat="1" applyFont="1" applyFill="1" applyBorder="1" applyAlignment="1" applyProtection="1"/>
    <xf numFmtId="3" fontId="32" fillId="15" borderId="14" xfId="0" applyNumberFormat="1" applyFont="1" applyFill="1" applyBorder="1" applyAlignment="1" applyProtection="1"/>
    <xf numFmtId="3" fontId="32" fillId="15" borderId="15" xfId="0" applyNumberFormat="1" applyFont="1" applyFill="1" applyBorder="1" applyAlignment="1" applyProtection="1"/>
    <xf numFmtId="3" fontId="89" fillId="15" borderId="15" xfId="0" applyNumberFormat="1" applyFont="1" applyFill="1" applyBorder="1" applyAlignment="1" applyProtection="1">
      <alignment horizontal="center"/>
    </xf>
    <xf numFmtId="0" fontId="32" fillId="17" borderId="53" xfId="0" applyFont="1" applyFill="1" applyBorder="1" applyAlignment="1" applyProtection="1">
      <alignment horizontal="left"/>
    </xf>
    <xf numFmtId="1" fontId="54" fillId="17" borderId="53" xfId="0" applyNumberFormat="1" applyFont="1" applyFill="1" applyBorder="1" applyAlignment="1" applyProtection="1"/>
    <xf numFmtId="3" fontId="89" fillId="17" borderId="53" xfId="0" applyNumberFormat="1" applyFont="1" applyFill="1" applyBorder="1" applyAlignment="1" applyProtection="1"/>
    <xf numFmtId="3" fontId="89" fillId="17" borderId="20" xfId="0" applyNumberFormat="1" applyFont="1" applyFill="1" applyBorder="1" applyAlignment="1" applyProtection="1"/>
    <xf numFmtId="3" fontId="89" fillId="17" borderId="18" xfId="0" applyNumberFormat="1" applyFont="1" applyFill="1" applyBorder="1" applyAlignment="1" applyProtection="1"/>
    <xf numFmtId="3" fontId="89" fillId="17" borderId="18" xfId="0" applyNumberFormat="1" applyFont="1" applyFill="1" applyBorder="1" applyAlignment="1" applyProtection="1">
      <alignment horizontal="center"/>
    </xf>
    <xf numFmtId="0" fontId="32" fillId="17" borderId="55" xfId="0" applyFont="1" applyFill="1" applyBorder="1" applyAlignment="1" applyProtection="1">
      <alignment horizontal="left"/>
    </xf>
    <xf numFmtId="1" fontId="54" fillId="17" borderId="55" xfId="0" applyNumberFormat="1" applyFont="1" applyFill="1" applyBorder="1" applyAlignment="1" applyProtection="1"/>
    <xf numFmtId="3" fontId="89" fillId="17" borderId="55" xfId="0" applyNumberFormat="1" applyFont="1" applyFill="1" applyBorder="1" applyAlignment="1" applyProtection="1"/>
    <xf numFmtId="3" fontId="89" fillId="17" borderId="24" xfId="0" applyNumberFormat="1" applyFont="1" applyFill="1" applyBorder="1" applyAlignment="1" applyProtection="1"/>
    <xf numFmtId="3" fontId="89" fillId="17" borderId="22" xfId="0" applyNumberFormat="1" applyFont="1" applyFill="1" applyBorder="1" applyAlignment="1" applyProtection="1"/>
    <xf numFmtId="3" fontId="89" fillId="17" borderId="22" xfId="0" applyNumberFormat="1" applyFont="1" applyFill="1" applyBorder="1" applyAlignment="1" applyProtection="1">
      <alignment horizontal="center"/>
    </xf>
    <xf numFmtId="0" fontId="32" fillId="17" borderId="113" xfId="0" applyFont="1" applyFill="1" applyBorder="1" applyAlignment="1" applyProtection="1">
      <alignment horizontal="left"/>
    </xf>
    <xf numFmtId="1" fontId="54" fillId="17" borderId="54" xfId="0" applyNumberFormat="1" applyFont="1" applyFill="1" applyBorder="1" applyAlignment="1" applyProtection="1"/>
    <xf numFmtId="3" fontId="89" fillId="17" borderId="54" xfId="0" applyNumberFormat="1" applyFont="1" applyFill="1" applyBorder="1" applyAlignment="1" applyProtection="1"/>
    <xf numFmtId="3" fontId="89" fillId="17" borderId="33" xfId="0" applyNumberFormat="1" applyFont="1" applyFill="1" applyBorder="1" applyAlignment="1" applyProtection="1"/>
    <xf numFmtId="3" fontId="89" fillId="17" borderId="34" xfId="0" applyNumberFormat="1" applyFont="1" applyFill="1" applyBorder="1" applyAlignment="1" applyProtection="1"/>
    <xf numFmtId="3" fontId="89" fillId="17" borderId="34" xfId="0" applyNumberFormat="1" applyFont="1" applyFill="1" applyBorder="1" applyAlignment="1" applyProtection="1">
      <alignment horizontal="center"/>
    </xf>
    <xf numFmtId="0" fontId="32" fillId="15" borderId="114" xfId="0" applyFont="1" applyFill="1" applyBorder="1" applyAlignment="1" applyProtection="1">
      <alignment horizontal="left"/>
    </xf>
    <xf numFmtId="3" fontId="32" fillId="15" borderId="53" xfId="0" applyNumberFormat="1" applyFont="1" applyFill="1" applyBorder="1" applyAlignment="1" applyProtection="1"/>
    <xf numFmtId="3" fontId="32" fillId="15" borderId="20" xfId="0" applyNumberFormat="1" applyFont="1" applyFill="1" applyBorder="1" applyAlignment="1" applyProtection="1"/>
    <xf numFmtId="3" fontId="32" fillId="15" borderId="18" xfId="0" applyNumberFormat="1" applyFont="1" applyFill="1" applyBorder="1" applyAlignment="1" applyProtection="1"/>
    <xf numFmtId="3" fontId="89" fillId="15" borderId="18" xfId="0" applyNumberFormat="1" applyFont="1" applyFill="1" applyBorder="1" applyAlignment="1" applyProtection="1">
      <alignment horizontal="center"/>
    </xf>
    <xf numFmtId="0" fontId="32" fillId="15" borderId="115" xfId="0" applyFont="1" applyFill="1" applyBorder="1" applyAlignment="1" applyProtection="1">
      <alignment horizontal="left"/>
    </xf>
    <xf numFmtId="3" fontId="32" fillId="15" borderId="55" xfId="0" applyNumberFormat="1" applyFont="1" applyFill="1" applyBorder="1" applyAlignment="1" applyProtection="1"/>
    <xf numFmtId="3" fontId="32" fillId="15" borderId="24" xfId="0" applyNumberFormat="1" applyFont="1" applyFill="1" applyBorder="1" applyAlignment="1" applyProtection="1"/>
    <xf numFmtId="3" fontId="32" fillId="15" borderId="22" xfId="0" applyNumberFormat="1" applyFont="1" applyFill="1" applyBorder="1" applyAlignment="1" applyProtection="1"/>
    <xf numFmtId="3" fontId="89" fillId="15" borderId="22" xfId="0" applyNumberFormat="1" applyFont="1" applyFill="1" applyBorder="1" applyAlignment="1" applyProtection="1">
      <alignment horizontal="center"/>
    </xf>
    <xf numFmtId="0" fontId="32" fillId="15" borderId="116" xfId="0" applyFont="1" applyFill="1" applyBorder="1" applyAlignment="1" applyProtection="1">
      <alignment horizontal="left"/>
    </xf>
    <xf numFmtId="0" fontId="90" fillId="15" borderId="116" xfId="0" applyFont="1" applyFill="1" applyBorder="1" applyAlignment="1" applyProtection="1">
      <alignment horizontal="left"/>
    </xf>
    <xf numFmtId="0" fontId="32" fillId="15" borderId="73" xfId="0" applyFont="1" applyFill="1" applyBorder="1" applyAlignment="1" applyProtection="1">
      <alignment horizontal="left"/>
    </xf>
    <xf numFmtId="0" fontId="32" fillId="15" borderId="49" xfId="0" applyFont="1" applyFill="1" applyBorder="1" applyAlignment="1" applyProtection="1">
      <alignment horizontal="left"/>
    </xf>
    <xf numFmtId="3" fontId="32" fillId="15" borderId="90" xfId="0" applyNumberFormat="1" applyFont="1" applyFill="1" applyBorder="1" applyAlignment="1" applyProtection="1"/>
    <xf numFmtId="3" fontId="32" fillId="15" borderId="85" xfId="0" applyNumberFormat="1" applyFont="1" applyFill="1" applyBorder="1" applyAlignment="1" applyProtection="1"/>
    <xf numFmtId="3" fontId="32" fillId="15" borderId="84" xfId="0" applyNumberFormat="1" applyFont="1" applyFill="1" applyBorder="1" applyAlignment="1" applyProtection="1"/>
    <xf numFmtId="3" fontId="89" fillId="15" borderId="84" xfId="0" applyNumberFormat="1" applyFont="1" applyFill="1" applyBorder="1" applyAlignment="1" applyProtection="1">
      <alignment horizontal="center"/>
    </xf>
    <xf numFmtId="0" fontId="32" fillId="15" borderId="117" xfId="0" applyFont="1" applyFill="1" applyBorder="1" applyAlignment="1" applyProtection="1">
      <alignment horizontal="left"/>
    </xf>
    <xf numFmtId="3" fontId="32" fillId="15" borderId="117" xfId="0" applyNumberFormat="1" applyFont="1" applyFill="1" applyBorder="1" applyAlignment="1" applyProtection="1"/>
    <xf numFmtId="3" fontId="32" fillId="15" borderId="118" xfId="0" applyNumberFormat="1" applyFont="1" applyFill="1" applyBorder="1" applyAlignment="1" applyProtection="1"/>
    <xf numFmtId="3" fontId="32" fillId="15" borderId="119" xfId="0" applyNumberFormat="1" applyFont="1" applyFill="1" applyBorder="1" applyAlignment="1" applyProtection="1"/>
    <xf numFmtId="3" fontId="89" fillId="15" borderId="119" xfId="0" applyNumberFormat="1" applyFont="1" applyFill="1" applyBorder="1" applyAlignment="1" applyProtection="1">
      <alignment horizontal="center"/>
    </xf>
    <xf numFmtId="0" fontId="32" fillId="15" borderId="53" xfId="0" applyFont="1" applyFill="1" applyBorder="1" applyAlignment="1" applyProtection="1">
      <alignment horizontal="left"/>
    </xf>
    <xf numFmtId="3" fontId="32" fillId="15" borderId="53" xfId="0" quotePrefix="1" applyNumberFormat="1" applyFont="1" applyFill="1" applyBorder="1" applyAlignment="1" applyProtection="1"/>
    <xf numFmtId="3" fontId="32" fillId="15" borderId="20" xfId="0" quotePrefix="1" applyNumberFormat="1" applyFont="1" applyFill="1" applyBorder="1" applyAlignment="1" applyProtection="1"/>
    <xf numFmtId="3" fontId="32" fillId="15" borderId="18" xfId="0" quotePrefix="1" applyNumberFormat="1" applyFont="1" applyFill="1" applyBorder="1" applyAlignment="1" applyProtection="1"/>
    <xf numFmtId="1" fontId="32" fillId="15" borderId="17" xfId="0" quotePrefix="1" applyNumberFormat="1" applyFont="1" applyFill="1" applyBorder="1" applyAlignment="1" applyProtection="1">
      <alignment horizontal="right"/>
    </xf>
    <xf numFmtId="3" fontId="89" fillId="15" borderId="18" xfId="0" quotePrefix="1" applyNumberFormat="1" applyFont="1" applyFill="1" applyBorder="1" applyAlignment="1" applyProtection="1">
      <alignment horizontal="center"/>
    </xf>
    <xf numFmtId="0" fontId="32" fillId="15" borderId="54" xfId="0" applyFont="1" applyFill="1" applyBorder="1" applyAlignment="1" applyProtection="1">
      <alignment horizontal="left"/>
    </xf>
    <xf numFmtId="3" fontId="32" fillId="15" borderId="54" xfId="0" quotePrefix="1" applyNumberFormat="1" applyFont="1" applyFill="1" applyBorder="1" applyAlignment="1" applyProtection="1"/>
    <xf numFmtId="3" fontId="32" fillId="15" borderId="33" xfId="0" quotePrefix="1" applyNumberFormat="1" applyFont="1" applyFill="1" applyBorder="1" applyAlignment="1" applyProtection="1"/>
    <xf numFmtId="3" fontId="32" fillId="15" borderId="34" xfId="0" quotePrefix="1" applyNumberFormat="1" applyFont="1" applyFill="1" applyBorder="1" applyAlignment="1" applyProtection="1"/>
    <xf numFmtId="3" fontId="89" fillId="15" borderId="34" xfId="0" quotePrefix="1" applyNumberFormat="1" applyFont="1" applyFill="1" applyBorder="1" applyAlignment="1" applyProtection="1">
      <alignment horizontal="center"/>
    </xf>
    <xf numFmtId="165" fontId="32" fillId="15" borderId="0" xfId="0" applyNumberFormat="1" applyFont="1" applyFill="1" applyBorder="1" applyProtection="1"/>
    <xf numFmtId="0" fontId="55" fillId="23" borderId="80" xfId="0" quotePrefix="1" applyFont="1" applyFill="1" applyBorder="1" applyAlignment="1" applyProtection="1">
      <alignment horizontal="left"/>
    </xf>
    <xf numFmtId="0" fontId="54" fillId="23" borderId="80" xfId="0" applyFont="1" applyFill="1" applyBorder="1" applyAlignment="1" applyProtection="1">
      <alignment horizontal="left"/>
    </xf>
    <xf numFmtId="0" fontId="54" fillId="23" borderId="80" xfId="0" quotePrefix="1" applyFont="1" applyFill="1" applyBorder="1" applyAlignment="1" applyProtection="1">
      <alignment horizontal="left"/>
    </xf>
    <xf numFmtId="3" fontId="54" fillId="23" borderId="80" xfId="0" applyNumberFormat="1" applyFont="1" applyFill="1" applyBorder="1" applyAlignment="1" applyProtection="1"/>
    <xf numFmtId="3" fontId="32" fillId="23" borderId="40" xfId="0" applyNumberFormat="1" applyFont="1" applyFill="1" applyBorder="1" applyAlignment="1" applyProtection="1"/>
    <xf numFmtId="3" fontId="32" fillId="23" borderId="41" xfId="0" applyNumberFormat="1" applyFont="1" applyFill="1" applyBorder="1" applyAlignment="1" applyProtection="1"/>
    <xf numFmtId="3" fontId="85" fillId="23" borderId="41" xfId="0" applyNumberFormat="1" applyFont="1" applyFill="1" applyBorder="1" applyAlignment="1" applyProtection="1">
      <alignment horizontal="center"/>
    </xf>
    <xf numFmtId="165" fontId="32" fillId="0" borderId="0" xfId="0" applyNumberFormat="1" applyFont="1" applyProtection="1"/>
    <xf numFmtId="165" fontId="32" fillId="15" borderId="0" xfId="0" applyNumberFormat="1" applyFont="1" applyFill="1" applyProtection="1"/>
    <xf numFmtId="165" fontId="32" fillId="32" borderId="0" xfId="0" applyNumberFormat="1" applyFont="1" applyFill="1" applyBorder="1" applyProtection="1"/>
    <xf numFmtId="165" fontId="54" fillId="32" borderId="0" xfId="0" applyNumberFormat="1" applyFont="1" applyFill="1" applyBorder="1" applyProtection="1"/>
    <xf numFmtId="1" fontId="54" fillId="15" borderId="0" xfId="0" applyNumberFormat="1" applyFont="1" applyFill="1" applyBorder="1" applyAlignment="1" applyProtection="1">
      <alignment horizontal="right"/>
    </xf>
    <xf numFmtId="0" fontId="32" fillId="15" borderId="55" xfId="0" quotePrefix="1" applyFont="1" applyFill="1" applyBorder="1" applyAlignment="1" applyProtection="1">
      <alignment horizontal="left"/>
    </xf>
    <xf numFmtId="0" fontId="32" fillId="15" borderId="55" xfId="0" applyFont="1" applyFill="1" applyBorder="1" applyAlignment="1" applyProtection="1">
      <alignment horizontal="left"/>
    </xf>
    <xf numFmtId="0" fontId="32" fillId="15" borderId="57" xfId="0" quotePrefix="1" applyFont="1" applyFill="1" applyBorder="1" applyAlignment="1" applyProtection="1">
      <alignment horizontal="left"/>
    </xf>
    <xf numFmtId="0" fontId="32" fillId="24" borderId="52" xfId="0" applyFont="1" applyFill="1" applyBorder="1" applyAlignment="1" applyProtection="1">
      <alignment horizontal="left"/>
    </xf>
    <xf numFmtId="3" fontId="32" fillId="24" borderId="52" xfId="0" applyNumberFormat="1" applyFont="1" applyFill="1" applyBorder="1" applyAlignment="1" applyProtection="1"/>
    <xf numFmtId="3" fontId="32" fillId="24" borderId="8" xfId="0" applyNumberFormat="1" applyFont="1" applyFill="1" applyBorder="1" applyAlignment="1" applyProtection="1"/>
    <xf numFmtId="3" fontId="32" fillId="24" borderId="3" xfId="0" applyNumberFormat="1" applyFont="1" applyFill="1" applyBorder="1" applyAlignment="1" applyProtection="1"/>
    <xf numFmtId="3" fontId="89" fillId="24" borderId="3" xfId="0" applyNumberFormat="1" applyFont="1" applyFill="1" applyBorder="1" applyAlignment="1" applyProtection="1">
      <alignment horizontal="center"/>
    </xf>
    <xf numFmtId="0" fontId="32" fillId="15" borderId="120" xfId="0" quotePrefix="1" applyFont="1" applyFill="1" applyBorder="1" applyAlignment="1" applyProtection="1">
      <alignment horizontal="left"/>
    </xf>
    <xf numFmtId="0" fontId="32" fillId="15" borderId="120" xfId="0" applyFont="1" applyFill="1" applyBorder="1" applyAlignment="1" applyProtection="1">
      <alignment horizontal="left"/>
    </xf>
    <xf numFmtId="3" fontId="32" fillId="15" borderId="120" xfId="0" applyNumberFormat="1" applyFont="1" applyFill="1" applyBorder="1" applyAlignment="1" applyProtection="1"/>
    <xf numFmtId="3" fontId="32" fillId="15" borderId="101" xfId="0" applyNumberFormat="1" applyFont="1" applyFill="1" applyBorder="1" applyAlignment="1" applyProtection="1"/>
    <xf numFmtId="3" fontId="32" fillId="15" borderId="98" xfId="0" applyNumberFormat="1" applyFont="1" applyFill="1" applyBorder="1" applyAlignment="1" applyProtection="1"/>
    <xf numFmtId="3" fontId="89" fillId="15" borderId="98" xfId="0" applyNumberFormat="1" applyFont="1" applyFill="1" applyBorder="1" applyAlignment="1" applyProtection="1">
      <alignment horizontal="center"/>
    </xf>
    <xf numFmtId="0" fontId="90" fillId="15" borderId="57" xfId="0" applyFont="1" applyFill="1" applyBorder="1" applyAlignment="1" applyProtection="1">
      <alignment horizontal="left"/>
    </xf>
    <xf numFmtId="0" fontId="32" fillId="24" borderId="53" xfId="0" applyFont="1" applyFill="1" applyBorder="1" applyAlignment="1" applyProtection="1">
      <alignment horizontal="left"/>
    </xf>
    <xf numFmtId="0" fontId="32" fillId="24" borderId="53" xfId="0" quotePrefix="1" applyFont="1" applyFill="1" applyBorder="1" applyAlignment="1" applyProtection="1">
      <alignment horizontal="left"/>
    </xf>
    <xf numFmtId="3" fontId="32" fillId="24" borderId="53" xfId="0" applyNumberFormat="1" applyFont="1" applyFill="1" applyBorder="1" applyAlignment="1" applyProtection="1"/>
    <xf numFmtId="3" fontId="32" fillId="24" borderId="20" xfId="0" applyNumberFormat="1" applyFont="1" applyFill="1" applyBorder="1" applyAlignment="1" applyProtection="1"/>
    <xf numFmtId="3" fontId="32" fillId="24" borderId="18" xfId="0" applyNumberFormat="1" applyFont="1" applyFill="1" applyBorder="1" applyAlignment="1" applyProtection="1"/>
    <xf numFmtId="3" fontId="89" fillId="24" borderId="18" xfId="0" applyNumberFormat="1" applyFont="1" applyFill="1" applyBorder="1" applyAlignment="1" applyProtection="1">
      <alignment horizontal="center"/>
    </xf>
    <xf numFmtId="0" fontId="32" fillId="24" borderId="54" xfId="0" applyFont="1" applyFill="1" applyBorder="1" applyAlignment="1" applyProtection="1">
      <alignment horizontal="left"/>
    </xf>
    <xf numFmtId="0" fontId="90" fillId="24" borderId="113" xfId="0" applyFont="1" applyFill="1" applyBorder="1" applyAlignment="1" applyProtection="1">
      <alignment horizontal="left"/>
    </xf>
    <xf numFmtId="0" fontId="32" fillId="24" borderId="54" xfId="0" quotePrefix="1" applyFont="1" applyFill="1" applyBorder="1" applyAlignment="1" applyProtection="1">
      <alignment horizontal="left"/>
    </xf>
    <xf numFmtId="3" fontId="32" fillId="24" borderId="54" xfId="0" applyNumberFormat="1" applyFont="1" applyFill="1" applyBorder="1" applyAlignment="1" applyProtection="1"/>
    <xf numFmtId="3" fontId="32" fillId="24" borderId="33" xfId="0" applyNumberFormat="1" applyFont="1" applyFill="1" applyBorder="1" applyAlignment="1" applyProtection="1"/>
    <xf numFmtId="3" fontId="32" fillId="24" borderId="34" xfId="0" applyNumberFormat="1" applyFont="1" applyFill="1" applyBorder="1" applyAlignment="1" applyProtection="1"/>
    <xf numFmtId="3" fontId="89" fillId="24" borderId="34" xfId="0" applyNumberFormat="1" applyFont="1" applyFill="1" applyBorder="1" applyAlignment="1" applyProtection="1">
      <alignment horizontal="center"/>
    </xf>
    <xf numFmtId="0" fontId="91" fillId="15" borderId="0" xfId="0" applyFont="1" applyFill="1" applyProtection="1"/>
    <xf numFmtId="0" fontId="32" fillId="15" borderId="73" xfId="0" quotePrefix="1" applyFont="1" applyFill="1" applyBorder="1" applyAlignment="1" applyProtection="1">
      <alignment horizontal="left"/>
    </xf>
    <xf numFmtId="3" fontId="32" fillId="15" borderId="73" xfId="0" quotePrefix="1" applyNumberFormat="1" applyFont="1" applyFill="1" applyBorder="1" applyAlignment="1" applyProtection="1"/>
    <xf numFmtId="3" fontId="32" fillId="15" borderId="56" xfId="0" quotePrefix="1" applyNumberFormat="1" applyFont="1" applyFill="1" applyBorder="1" applyAlignment="1" applyProtection="1"/>
    <xf numFmtId="3" fontId="32" fillId="15" borderId="1" xfId="0" quotePrefix="1" applyNumberFormat="1" applyFont="1" applyFill="1" applyBorder="1" applyAlignment="1" applyProtection="1"/>
    <xf numFmtId="3" fontId="89" fillId="15" borderId="1" xfId="0" quotePrefix="1" applyNumberFormat="1" applyFont="1" applyFill="1" applyBorder="1" applyAlignment="1" applyProtection="1">
      <alignment horizontal="center"/>
    </xf>
    <xf numFmtId="0" fontId="55" fillId="26" borderId="80" xfId="0" applyFont="1" applyFill="1" applyBorder="1" applyAlignment="1" applyProtection="1">
      <alignment horizontal="left"/>
    </xf>
    <xf numFmtId="0" fontId="54" fillId="26" borderId="80" xfId="0" applyFont="1" applyFill="1" applyBorder="1" applyAlignment="1" applyProtection="1">
      <alignment horizontal="left"/>
    </xf>
    <xf numFmtId="3" fontId="54" fillId="26" borderId="80" xfId="0" applyNumberFormat="1" applyFont="1" applyFill="1" applyBorder="1" applyAlignment="1" applyProtection="1"/>
    <xf numFmtId="3" fontId="32" fillId="26" borderId="40" xfId="0" applyNumberFormat="1" applyFont="1" applyFill="1" applyBorder="1" applyAlignment="1" applyProtection="1"/>
    <xf numFmtId="3" fontId="32" fillId="26" borderId="41" xfId="0" applyNumberFormat="1" applyFont="1" applyFill="1" applyBorder="1" applyAlignment="1" applyProtection="1"/>
    <xf numFmtId="3" fontId="192" fillId="26" borderId="41" xfId="2" applyNumberFormat="1" applyFont="1" applyFill="1" applyBorder="1" applyAlignment="1" applyProtection="1">
      <alignment vertical="center"/>
    </xf>
    <xf numFmtId="3" fontId="89" fillId="26" borderId="41" xfId="0" applyNumberFormat="1" applyFont="1" applyFill="1" applyBorder="1" applyAlignment="1" applyProtection="1">
      <alignment horizontal="center"/>
    </xf>
    <xf numFmtId="3" fontId="32" fillId="15" borderId="120" xfId="0" quotePrefix="1" applyNumberFormat="1" applyFont="1" applyFill="1" applyBorder="1" applyAlignment="1" applyProtection="1"/>
    <xf numFmtId="3" fontId="32" fillId="15" borderId="101" xfId="0" quotePrefix="1" applyNumberFormat="1" applyFont="1" applyFill="1" applyBorder="1" applyAlignment="1" applyProtection="1"/>
    <xf numFmtId="3" fontId="32" fillId="15" borderId="98" xfId="0" quotePrefix="1" applyNumberFormat="1" applyFont="1" applyFill="1" applyBorder="1" applyAlignment="1" applyProtection="1"/>
    <xf numFmtId="3" fontId="89" fillId="15" borderId="98" xfId="0" quotePrefix="1" applyNumberFormat="1" applyFont="1" applyFill="1" applyBorder="1" applyAlignment="1" applyProtection="1">
      <alignment horizontal="center"/>
    </xf>
    <xf numFmtId="3" fontId="32" fillId="15" borderId="55" xfId="0" quotePrefix="1" applyNumberFormat="1" applyFont="1" applyFill="1" applyBorder="1" applyAlignment="1" applyProtection="1"/>
    <xf numFmtId="3" fontId="32" fillId="15" borderId="24" xfId="0" quotePrefix="1" applyNumberFormat="1" applyFont="1" applyFill="1" applyBorder="1" applyAlignment="1" applyProtection="1"/>
    <xf numFmtId="3" fontId="32" fillId="15" borderId="22" xfId="0" quotePrefix="1" applyNumberFormat="1" applyFont="1" applyFill="1" applyBorder="1" applyAlignment="1" applyProtection="1"/>
    <xf numFmtId="3" fontId="89" fillId="15" borderId="22" xfId="0" quotePrefix="1" applyNumberFormat="1" applyFont="1" applyFill="1" applyBorder="1" applyAlignment="1" applyProtection="1">
      <alignment horizontal="center"/>
    </xf>
    <xf numFmtId="3" fontId="32" fillId="15" borderId="57" xfId="0" quotePrefix="1" applyNumberFormat="1" applyFont="1" applyFill="1" applyBorder="1" applyAlignment="1" applyProtection="1"/>
    <xf numFmtId="3" fontId="32" fillId="15" borderId="29" xfId="0" quotePrefix="1" applyNumberFormat="1" applyFont="1" applyFill="1" applyBorder="1" applyAlignment="1" applyProtection="1"/>
    <xf numFmtId="3" fontId="32" fillId="15" borderId="27" xfId="0" quotePrefix="1" applyNumberFormat="1" applyFont="1" applyFill="1" applyBorder="1" applyAlignment="1" applyProtection="1"/>
    <xf numFmtId="3" fontId="89" fillId="15" borderId="27" xfId="0" quotePrefix="1" applyNumberFormat="1" applyFont="1" applyFill="1" applyBorder="1" applyAlignment="1" applyProtection="1">
      <alignment horizontal="center"/>
    </xf>
    <xf numFmtId="0" fontId="32" fillId="34" borderId="52" xfId="0" applyFont="1" applyFill="1" applyBorder="1" applyAlignment="1" applyProtection="1">
      <alignment horizontal="left"/>
    </xf>
    <xf numFmtId="0" fontId="32" fillId="34" borderId="52" xfId="0" quotePrefix="1" applyFont="1" applyFill="1" applyBorder="1" applyAlignment="1" applyProtection="1">
      <alignment horizontal="left"/>
    </xf>
    <xf numFmtId="3" fontId="32" fillId="34" borderId="52" xfId="0" quotePrefix="1" applyNumberFormat="1" applyFont="1" applyFill="1" applyBorder="1" applyAlignment="1" applyProtection="1"/>
    <xf numFmtId="3" fontId="32" fillId="34" borderId="8" xfId="0" quotePrefix="1" applyNumberFormat="1" applyFont="1" applyFill="1" applyBorder="1" applyAlignment="1" applyProtection="1"/>
    <xf numFmtId="3" fontId="32" fillId="34" borderId="3" xfId="0" quotePrefix="1" applyNumberFormat="1" applyFont="1" applyFill="1" applyBorder="1" applyAlignment="1" applyProtection="1"/>
    <xf numFmtId="3" fontId="89" fillId="34" borderId="3" xfId="0" quotePrefix="1" applyNumberFormat="1" applyFont="1" applyFill="1" applyBorder="1" applyAlignment="1" applyProtection="1">
      <alignment horizontal="center"/>
    </xf>
    <xf numFmtId="164" fontId="32" fillId="15" borderId="120" xfId="16" applyFont="1" applyFill="1" applyBorder="1" applyAlignment="1" applyProtection="1">
      <alignment horizontal="left"/>
    </xf>
    <xf numFmtId="0" fontId="90" fillId="15" borderId="120" xfId="0" applyFont="1" applyFill="1" applyBorder="1" applyAlignment="1" applyProtection="1">
      <alignment horizontal="left"/>
    </xf>
    <xf numFmtId="0" fontId="32" fillId="15" borderId="54" xfId="0" quotePrefix="1" applyFont="1" applyFill="1" applyBorder="1" applyAlignment="1" applyProtection="1">
      <alignment horizontal="left"/>
    </xf>
    <xf numFmtId="0" fontId="55" fillId="24" borderId="80" xfId="0" quotePrefix="1" applyFont="1" applyFill="1" applyBorder="1" applyAlignment="1" applyProtection="1">
      <alignment horizontal="left"/>
    </xf>
    <xf numFmtId="0" fontId="54" fillId="24" borderId="80" xfId="0" applyFont="1" applyFill="1" applyBorder="1" applyAlignment="1" applyProtection="1">
      <alignment horizontal="left"/>
    </xf>
    <xf numFmtId="0" fontId="54" fillId="24" borderId="80" xfId="0" quotePrefix="1" applyFont="1" applyFill="1" applyBorder="1" applyAlignment="1" applyProtection="1">
      <alignment horizontal="left"/>
    </xf>
    <xf numFmtId="3" fontId="54" fillId="24" borderId="80" xfId="0" applyNumberFormat="1" applyFont="1" applyFill="1" applyBorder="1" applyAlignment="1" applyProtection="1"/>
    <xf numFmtId="3" fontId="32" fillId="24" borderId="40" xfId="0" applyNumberFormat="1" applyFont="1" applyFill="1" applyBorder="1" applyAlignment="1" applyProtection="1"/>
    <xf numFmtId="3" fontId="32" fillId="24" borderId="41" xfId="0" applyNumberFormat="1" applyFont="1" applyFill="1" applyBorder="1" applyAlignment="1" applyProtection="1"/>
    <xf numFmtId="3" fontId="89" fillId="24" borderId="41" xfId="0" applyNumberFormat="1" applyFont="1" applyFill="1" applyBorder="1" applyAlignment="1" applyProtection="1">
      <alignment horizontal="center"/>
    </xf>
    <xf numFmtId="0" fontId="55" fillId="19" borderId="92" xfId="0" applyFont="1" applyFill="1" applyBorder="1" applyAlignment="1" applyProtection="1">
      <alignment horizontal="left"/>
    </xf>
    <xf numFmtId="0" fontId="54" fillId="19" borderId="92" xfId="0" applyFont="1" applyFill="1" applyBorder="1" applyAlignment="1" applyProtection="1">
      <alignment horizontal="left"/>
    </xf>
    <xf numFmtId="175" fontId="54" fillId="19" borderId="92" xfId="0" applyNumberFormat="1" applyFont="1" applyFill="1" applyBorder="1" applyAlignment="1" applyProtection="1"/>
    <xf numFmtId="175" fontId="32" fillId="17" borderId="86" xfId="0" applyNumberFormat="1" applyFont="1" applyFill="1" applyBorder="1" applyAlignment="1" applyProtection="1"/>
    <xf numFmtId="175" fontId="32" fillId="17" borderId="93" xfId="0" applyNumberFormat="1" applyFont="1" applyFill="1" applyBorder="1" applyAlignment="1" applyProtection="1"/>
    <xf numFmtId="3" fontId="89" fillId="19" borderId="93" xfId="0" applyNumberFormat="1" applyFont="1" applyFill="1" applyBorder="1" applyAlignment="1" applyProtection="1">
      <alignment horizontal="center"/>
    </xf>
    <xf numFmtId="0" fontId="209" fillId="35" borderId="31" xfId="6" applyFont="1" applyFill="1" applyBorder="1" applyAlignment="1" applyProtection="1">
      <alignment horizontal="center"/>
    </xf>
    <xf numFmtId="0" fontId="83" fillId="15" borderId="16" xfId="0" quotePrefix="1" applyFont="1" applyFill="1" applyBorder="1" applyAlignment="1" applyProtection="1">
      <alignment horizontal="left"/>
    </xf>
    <xf numFmtId="175" fontId="210" fillId="15" borderId="16" xfId="0" quotePrefix="1" applyNumberFormat="1" applyFont="1" applyFill="1" applyBorder="1" applyAlignment="1" applyProtection="1"/>
    <xf numFmtId="175" fontId="211" fillId="15" borderId="16" xfId="0" quotePrefix="1" applyNumberFormat="1" applyFont="1" applyFill="1" applyBorder="1" applyAlignment="1" applyProtection="1"/>
    <xf numFmtId="3" fontId="89" fillId="15" borderId="15" xfId="0" quotePrefix="1" applyNumberFormat="1" applyFont="1" applyFill="1" applyBorder="1" applyAlignment="1" applyProtection="1">
      <alignment horizontal="center"/>
    </xf>
    <xf numFmtId="0" fontId="54" fillId="19" borderId="80" xfId="0" applyFont="1" applyFill="1" applyBorder="1" applyAlignment="1" applyProtection="1">
      <alignment horizontal="left"/>
    </xf>
    <xf numFmtId="175" fontId="54" fillId="19" borderId="80" xfId="0" applyNumberFormat="1" applyFont="1" applyFill="1" applyBorder="1" applyAlignment="1" applyProtection="1">
      <alignment horizontal="right"/>
    </xf>
    <xf numFmtId="175" fontId="32" fillId="17" borderId="40" xfId="0" applyNumberFormat="1" applyFont="1" applyFill="1" applyBorder="1" applyAlignment="1" applyProtection="1">
      <alignment horizontal="right"/>
    </xf>
    <xf numFmtId="175" fontId="32" fillId="17" borderId="41" xfId="0" applyNumberFormat="1" applyFont="1" applyFill="1" applyBorder="1" applyAlignment="1" applyProtection="1">
      <alignment horizontal="right"/>
    </xf>
    <xf numFmtId="3" fontId="89" fillId="19" borderId="41" xfId="0" applyNumberFormat="1" applyFont="1" applyFill="1" applyBorder="1" applyAlignment="1" applyProtection="1">
      <alignment horizontal="center"/>
    </xf>
    <xf numFmtId="0" fontId="54" fillId="15" borderId="73" xfId="0" applyFont="1" applyFill="1" applyBorder="1" applyAlignment="1" applyProtection="1">
      <alignment horizontal="left"/>
    </xf>
    <xf numFmtId="3" fontId="54" fillId="15" borderId="73" xfId="0" applyNumberFormat="1" applyFont="1" applyFill="1" applyBorder="1" applyAlignment="1" applyProtection="1">
      <alignment horizontal="right"/>
    </xf>
    <xf numFmtId="3" fontId="54" fillId="36" borderId="73" xfId="0" applyNumberFormat="1" applyFont="1" applyFill="1" applyBorder="1" applyAlignment="1" applyProtection="1">
      <alignment horizontal="right"/>
    </xf>
    <xf numFmtId="3" fontId="32" fillId="15" borderId="56" xfId="0" applyNumberFormat="1" applyFont="1" applyFill="1" applyBorder="1" applyAlignment="1" applyProtection="1">
      <alignment horizontal="right"/>
    </xf>
    <xf numFmtId="3" fontId="32" fillId="15" borderId="1" xfId="0" applyNumberFormat="1" applyFont="1" applyFill="1" applyBorder="1" applyAlignment="1" applyProtection="1">
      <alignment horizontal="right"/>
    </xf>
    <xf numFmtId="3" fontId="89" fillId="15" borderId="1" xfId="0" applyNumberFormat="1" applyFont="1" applyFill="1" applyBorder="1" applyAlignment="1" applyProtection="1">
      <alignment horizontal="center"/>
    </xf>
    <xf numFmtId="0" fontId="83" fillId="15" borderId="99" xfId="0" applyFont="1" applyFill="1" applyBorder="1" applyProtection="1"/>
    <xf numFmtId="165" fontId="32" fillId="0" borderId="99" xfId="0" applyNumberFormat="1" applyFont="1" applyBorder="1" applyProtection="1"/>
    <xf numFmtId="0" fontId="83" fillId="15" borderId="23" xfId="0" applyFont="1" applyFill="1" applyBorder="1" applyProtection="1"/>
    <xf numFmtId="0" fontId="32" fillId="31" borderId="53" xfId="0" applyFont="1" applyFill="1" applyBorder="1" applyAlignment="1" applyProtection="1">
      <alignment horizontal="left"/>
    </xf>
    <xf numFmtId="3" fontId="32" fillId="31" borderId="53" xfId="0" quotePrefix="1" applyNumberFormat="1" applyFont="1" applyFill="1" applyBorder="1" applyAlignment="1" applyProtection="1"/>
    <xf numFmtId="3" fontId="32" fillId="31" borderId="20" xfId="0" quotePrefix="1" applyNumberFormat="1" applyFont="1" applyFill="1" applyBorder="1" applyAlignment="1" applyProtection="1"/>
    <xf numFmtId="3" fontId="32" fillId="31" borderId="18" xfId="0" quotePrefix="1" applyNumberFormat="1" applyFont="1" applyFill="1" applyBorder="1" applyAlignment="1" applyProtection="1"/>
    <xf numFmtId="3" fontId="89" fillId="31" borderId="18" xfId="0" quotePrefix="1" applyNumberFormat="1" applyFont="1" applyFill="1" applyBorder="1" applyAlignment="1" applyProtection="1">
      <alignment horizontal="center"/>
    </xf>
    <xf numFmtId="165" fontId="32" fillId="0" borderId="23" xfId="0" applyNumberFormat="1" applyFont="1" applyBorder="1" applyProtection="1"/>
    <xf numFmtId="0" fontId="32" fillId="31" borderId="55" xfId="0" applyFont="1" applyFill="1" applyBorder="1" applyAlignment="1" applyProtection="1">
      <alignment horizontal="left"/>
    </xf>
    <xf numFmtId="3" fontId="32" fillId="31" borderId="55" xfId="0" quotePrefix="1" applyNumberFormat="1" applyFont="1" applyFill="1" applyBorder="1" applyAlignment="1" applyProtection="1"/>
    <xf numFmtId="3" fontId="32" fillId="31" borderId="24" xfId="0" quotePrefix="1" applyNumberFormat="1" applyFont="1" applyFill="1" applyBorder="1" applyAlignment="1" applyProtection="1"/>
    <xf numFmtId="3" fontId="32" fillId="31" borderId="22" xfId="0" quotePrefix="1" applyNumberFormat="1" applyFont="1" applyFill="1" applyBorder="1" applyAlignment="1" applyProtection="1"/>
    <xf numFmtId="3" fontId="89" fillId="31" borderId="22" xfId="0" quotePrefix="1" applyNumberFormat="1" applyFont="1" applyFill="1" applyBorder="1" applyAlignment="1" applyProtection="1">
      <alignment horizontal="center"/>
    </xf>
    <xf numFmtId="165" fontId="32" fillId="31" borderId="55" xfId="0" applyNumberFormat="1" applyFont="1" applyFill="1" applyBorder="1" applyProtection="1"/>
    <xf numFmtId="165" fontId="32" fillId="31" borderId="54" xfId="0" applyNumberFormat="1" applyFont="1" applyFill="1" applyBorder="1" applyProtection="1"/>
    <xf numFmtId="3" fontId="32" fillId="31" borderId="54" xfId="0" quotePrefix="1" applyNumberFormat="1" applyFont="1" applyFill="1" applyBorder="1" applyAlignment="1" applyProtection="1"/>
    <xf numFmtId="3" fontId="32" fillId="31" borderId="33" xfId="0" quotePrefix="1" applyNumberFormat="1" applyFont="1" applyFill="1" applyBorder="1" applyAlignment="1" applyProtection="1"/>
    <xf numFmtId="3" fontId="32" fillId="31" borderId="34" xfId="0" quotePrefix="1" applyNumberFormat="1" applyFont="1" applyFill="1" applyBorder="1" applyAlignment="1" applyProtection="1"/>
    <xf numFmtId="3" fontId="89" fillId="31" borderId="34" xfId="0" quotePrefix="1" applyNumberFormat="1" applyFont="1" applyFill="1" applyBorder="1" applyAlignment="1" applyProtection="1">
      <alignment horizontal="center"/>
    </xf>
    <xf numFmtId="0" fontId="32" fillId="31" borderId="54" xfId="0" applyFont="1" applyFill="1" applyBorder="1" applyAlignment="1" applyProtection="1">
      <alignment horizontal="left"/>
    </xf>
    <xf numFmtId="0" fontId="32" fillId="31" borderId="53" xfId="0" quotePrefix="1" applyFont="1" applyFill="1" applyBorder="1" applyAlignment="1" applyProtection="1">
      <alignment horizontal="left"/>
    </xf>
    <xf numFmtId="0" fontId="54" fillId="31" borderId="54" xfId="0" applyFont="1" applyFill="1" applyBorder="1" applyAlignment="1" applyProtection="1">
      <alignment horizontal="left"/>
    </xf>
    <xf numFmtId="0" fontId="54" fillId="15" borderId="120" xfId="0" quotePrefix="1" applyFont="1" applyFill="1" applyBorder="1" applyAlignment="1" applyProtection="1">
      <alignment horizontal="left"/>
    </xf>
    <xf numFmtId="165" fontId="32" fillId="15" borderId="55" xfId="0" applyNumberFormat="1" applyFont="1" applyFill="1" applyBorder="1" applyProtection="1"/>
    <xf numFmtId="0" fontId="83" fillId="15" borderId="38" xfId="0" applyFont="1" applyFill="1" applyBorder="1" applyProtection="1"/>
    <xf numFmtId="0" fontId="32" fillId="31" borderId="121" xfId="0" applyFont="1" applyFill="1" applyBorder="1" applyAlignment="1" applyProtection="1">
      <alignment horizontal="left"/>
    </xf>
    <xf numFmtId="165" fontId="32" fillId="0" borderId="38" xfId="0" applyNumberFormat="1" applyFont="1" applyBorder="1" applyProtection="1"/>
    <xf numFmtId="165" fontId="32" fillId="15" borderId="122" xfId="0" applyNumberFormat="1" applyFont="1" applyFill="1" applyBorder="1" applyProtection="1"/>
    <xf numFmtId="1" fontId="54" fillId="15" borderId="123" xfId="0" applyNumberFormat="1" applyFont="1" applyFill="1" applyBorder="1" applyAlignment="1" applyProtection="1"/>
    <xf numFmtId="1" fontId="32" fillId="15" borderId="0" xfId="0" quotePrefix="1" applyNumberFormat="1" applyFont="1" applyFill="1" applyBorder="1" applyAlignment="1" applyProtection="1">
      <alignment horizontal="right"/>
    </xf>
    <xf numFmtId="0" fontId="32" fillId="15" borderId="124" xfId="0" applyFont="1" applyFill="1" applyBorder="1" applyAlignment="1" applyProtection="1">
      <alignment horizontal="left"/>
    </xf>
    <xf numFmtId="0" fontId="32" fillId="15" borderId="122" xfId="0" applyFont="1" applyFill="1" applyBorder="1" applyAlignment="1" applyProtection="1">
      <alignment horizontal="left"/>
    </xf>
    <xf numFmtId="1" fontId="54" fillId="15" borderId="125" xfId="0" applyNumberFormat="1" applyFont="1" applyFill="1" applyBorder="1" applyProtection="1"/>
    <xf numFmtId="1" fontId="54" fillId="15" borderId="126" xfId="0" applyNumberFormat="1" applyFont="1" applyFill="1" applyBorder="1" applyProtection="1"/>
    <xf numFmtId="3" fontId="32" fillId="15" borderId="0" xfId="0" applyNumberFormat="1" applyFont="1" applyFill="1" applyBorder="1" applyProtection="1"/>
    <xf numFmtId="0" fontId="83" fillId="15" borderId="96" xfId="0" quotePrefix="1" applyFont="1" applyFill="1" applyBorder="1" applyAlignment="1" applyProtection="1">
      <alignment horizontal="left"/>
    </xf>
    <xf numFmtId="175" fontId="210" fillId="15" borderId="96" xfId="0" quotePrefix="1" applyNumberFormat="1" applyFont="1" applyFill="1" applyBorder="1" applyAlignment="1" applyProtection="1"/>
    <xf numFmtId="175" fontId="211" fillId="15" borderId="96" xfId="0" quotePrefix="1" applyNumberFormat="1" applyFont="1" applyFill="1" applyBorder="1" applyAlignment="1" applyProtection="1"/>
    <xf numFmtId="0" fontId="32" fillId="15" borderId="0" xfId="0" applyFont="1" applyFill="1" applyBorder="1" applyAlignment="1" applyProtection="1">
      <alignment horizontal="left"/>
    </xf>
    <xf numFmtId="1" fontId="54" fillId="15" borderId="0" xfId="0" applyNumberFormat="1" applyFont="1" applyFill="1" applyBorder="1" applyProtection="1"/>
    <xf numFmtId="0" fontId="3" fillId="15" borderId="0" xfId="2" applyFont="1" applyFill="1" applyBorder="1" applyAlignment="1" applyProtection="1">
      <alignment horizontal="left" vertical="center"/>
    </xf>
    <xf numFmtId="1" fontId="54" fillId="15" borderId="12" xfId="0" applyNumberFormat="1" applyFont="1" applyFill="1" applyBorder="1" applyProtection="1"/>
    <xf numFmtId="0" fontId="32" fillId="15" borderId="0" xfId="0" applyFont="1" applyFill="1" applyBorder="1" applyAlignment="1" applyProtection="1">
      <alignment horizontal="right"/>
    </xf>
    <xf numFmtId="0" fontId="88" fillId="15" borderId="0" xfId="0" applyFont="1" applyFill="1" applyBorder="1" applyAlignment="1" applyProtection="1">
      <alignment horizontal="center"/>
    </xf>
    <xf numFmtId="0" fontId="88" fillId="15" borderId="0" xfId="0" applyFont="1" applyFill="1" applyBorder="1" applyAlignment="1" applyProtection="1">
      <alignment horizontal="left"/>
    </xf>
    <xf numFmtId="1" fontId="92" fillId="15" borderId="0" xfId="0" applyNumberFormat="1" applyFont="1" applyFill="1" applyBorder="1" applyProtection="1"/>
    <xf numFmtId="0" fontId="93" fillId="15" borderId="0" xfId="0" applyFont="1" applyFill="1" applyProtection="1"/>
    <xf numFmtId="0" fontId="89" fillId="15" borderId="0" xfId="0" applyFont="1" applyFill="1" applyBorder="1" applyAlignment="1" applyProtection="1">
      <alignment horizontal="right"/>
    </xf>
    <xf numFmtId="3" fontId="84" fillId="15" borderId="0" xfId="0" applyNumberFormat="1" applyFont="1" applyFill="1" applyProtection="1"/>
    <xf numFmtId="1" fontId="54" fillId="15" borderId="99" xfId="0" applyNumberFormat="1" applyFont="1" applyFill="1" applyBorder="1" applyProtection="1"/>
    <xf numFmtId="0" fontId="54" fillId="15" borderId="0" xfId="0" applyFont="1" applyFill="1" applyBorder="1" applyAlignment="1" applyProtection="1">
      <alignment horizontal="left"/>
    </xf>
    <xf numFmtId="1" fontId="89" fillId="15" borderId="0" xfId="0" applyNumberFormat="1" applyFont="1" applyFill="1" applyBorder="1" applyAlignment="1" applyProtection="1">
      <alignment horizontal="right"/>
    </xf>
    <xf numFmtId="3" fontId="84" fillId="15" borderId="99" xfId="0" applyNumberFormat="1" applyFont="1" applyFill="1" applyBorder="1" applyProtection="1"/>
    <xf numFmtId="165" fontId="85" fillId="15" borderId="0" xfId="0" quotePrefix="1" applyNumberFormat="1" applyFont="1" applyFill="1" applyBorder="1" applyAlignment="1" applyProtection="1">
      <alignment horizontal="left"/>
    </xf>
    <xf numFmtId="3" fontId="54" fillId="15" borderId="0" xfId="0" applyNumberFormat="1" applyFont="1" applyFill="1" applyBorder="1" applyProtection="1"/>
    <xf numFmtId="0" fontId="89" fillId="15" borderId="0" xfId="0" quotePrefix="1" applyFont="1" applyFill="1" applyBorder="1" applyAlignment="1" applyProtection="1">
      <alignment horizontal="left"/>
    </xf>
    <xf numFmtId="0" fontId="83" fillId="32" borderId="0" xfId="0" applyFont="1" applyFill="1" applyProtection="1"/>
    <xf numFmtId="0" fontId="84" fillId="32" borderId="0" xfId="0" applyFont="1" applyFill="1" applyProtection="1"/>
    <xf numFmtId="0" fontId="83" fillId="17" borderId="0" xfId="5" applyFont="1" applyFill="1" applyBorder="1" applyProtection="1"/>
    <xf numFmtId="0" fontId="169" fillId="17" borderId="0" xfId="2" quotePrefix="1" applyFont="1" applyFill="1" applyAlignment="1" applyProtection="1">
      <alignment vertical="center"/>
    </xf>
    <xf numFmtId="0" fontId="83" fillId="17" borderId="0" xfId="5" applyFont="1" applyFill="1" applyProtection="1"/>
    <xf numFmtId="0" fontId="212" fillId="17" borderId="0" xfId="8" applyFont="1" applyFill="1" applyProtection="1"/>
    <xf numFmtId="0" fontId="168" fillId="17" borderId="0" xfId="5" applyFont="1" applyFill="1" applyAlignment="1" applyProtection="1">
      <alignment horizontal="center" vertical="center"/>
    </xf>
    <xf numFmtId="0" fontId="213" fillId="17" borderId="0" xfId="14" applyFont="1" applyFill="1" applyBorder="1" applyAlignment="1" applyProtection="1">
      <alignment horizontal="left"/>
    </xf>
    <xf numFmtId="0" fontId="169" fillId="12" borderId="0" xfId="14" applyFont="1" applyFill="1" applyAlignment="1" applyProtection="1">
      <alignment horizontal="left"/>
    </xf>
    <xf numFmtId="0" fontId="84" fillId="17" borderId="0" xfId="5" applyFont="1" applyFill="1" applyBorder="1" applyProtection="1"/>
    <xf numFmtId="0" fontId="167" fillId="17" borderId="0" xfId="0" applyNumberFormat="1" applyFont="1" applyFill="1" applyBorder="1" applyAlignment="1" applyProtection="1">
      <alignment horizontal="left"/>
    </xf>
    <xf numFmtId="0" fontId="168" fillId="17" borderId="0" xfId="5" applyNumberFormat="1" applyFont="1" applyFill="1" applyAlignment="1" applyProtection="1">
      <alignment horizontal="center" vertical="center"/>
    </xf>
    <xf numFmtId="0" fontId="84" fillId="17" borderId="0" xfId="5" applyNumberFormat="1" applyFont="1" applyFill="1" applyBorder="1" applyProtection="1"/>
    <xf numFmtId="0" fontId="32" fillId="32" borderId="0" xfId="5" applyFont="1" applyFill="1" applyBorder="1" applyProtection="1"/>
    <xf numFmtId="0" fontId="83" fillId="32" borderId="0" xfId="5" applyFont="1" applyFill="1" applyBorder="1" applyProtection="1"/>
    <xf numFmtId="0" fontId="84" fillId="17" borderId="0" xfId="5" applyFont="1" applyFill="1" applyAlignment="1" applyProtection="1">
      <alignment horizontal="right"/>
    </xf>
    <xf numFmtId="173" fontId="214" fillId="15" borderId="3" xfId="8" applyNumberFormat="1" applyFont="1" applyFill="1" applyBorder="1" applyAlignment="1" applyProtection="1">
      <alignment horizontal="center" vertical="center"/>
    </xf>
    <xf numFmtId="172" fontId="206" fillId="15" borderId="3" xfId="2" applyNumberFormat="1" applyFont="1" applyFill="1" applyBorder="1" applyAlignment="1" applyProtection="1">
      <alignment horizontal="center" vertical="center"/>
    </xf>
    <xf numFmtId="0" fontId="29" fillId="17" borderId="0" xfId="8" applyFont="1" applyFill="1" applyBorder="1" applyAlignment="1" applyProtection="1">
      <alignment horizontal="center"/>
    </xf>
    <xf numFmtId="0" fontId="29" fillId="17" borderId="0" xfId="8" applyFont="1" applyFill="1" applyProtection="1"/>
    <xf numFmtId="0" fontId="164" fillId="15" borderId="3" xfId="0" applyNumberFormat="1" applyFont="1" applyFill="1" applyBorder="1" applyAlignment="1" applyProtection="1">
      <alignment horizontal="center" vertical="center"/>
    </xf>
    <xf numFmtId="0" fontId="208" fillId="15" borderId="3" xfId="2" applyNumberFormat="1" applyFont="1" applyFill="1" applyBorder="1" applyAlignment="1" applyProtection="1">
      <alignment horizontal="center" vertical="center"/>
    </xf>
    <xf numFmtId="0" fontId="29" fillId="17" borderId="0" xfId="8" applyNumberFormat="1" applyFont="1" applyFill="1" applyProtection="1"/>
    <xf numFmtId="0" fontId="29" fillId="32" borderId="0" xfId="8" applyFont="1" applyFill="1" applyProtection="1"/>
    <xf numFmtId="0" fontId="12" fillId="17" borderId="0" xfId="2" quotePrefix="1" applyFont="1" applyFill="1" applyAlignment="1" applyProtection="1">
      <alignment vertical="center"/>
    </xf>
    <xf numFmtId="0" fontId="84" fillId="17" borderId="0" xfId="5" quotePrefix="1" applyFont="1" applyFill="1" applyAlignment="1" applyProtection="1">
      <alignment horizontal="left"/>
    </xf>
    <xf numFmtId="0" fontId="84" fillId="17" borderId="0" xfId="5" quotePrefix="1" applyNumberFormat="1" applyFont="1" applyFill="1" applyAlignment="1" applyProtection="1">
      <alignment horizontal="left"/>
    </xf>
    <xf numFmtId="0" fontId="206" fillId="17" borderId="0" xfId="2" quotePrefix="1" applyFont="1" applyFill="1" applyBorder="1" applyAlignment="1" applyProtection="1"/>
    <xf numFmtId="0" fontId="215" fillId="17" borderId="0" xfId="5" applyFont="1" applyFill="1" applyBorder="1" applyAlignment="1" applyProtection="1">
      <alignment horizontal="right"/>
    </xf>
    <xf numFmtId="0" fontId="216" fillId="17" borderId="0" xfId="8" applyFont="1" applyFill="1" applyBorder="1" applyAlignment="1" applyProtection="1">
      <alignment horizontal="right"/>
    </xf>
    <xf numFmtId="172" fontId="217" fillId="15" borderId="3" xfId="14" applyNumberFormat="1" applyFont="1" applyFill="1" applyBorder="1" applyAlignment="1" applyProtection="1">
      <alignment horizontal="center" vertical="center"/>
    </xf>
    <xf numFmtId="0" fontId="214" fillId="17" borderId="0" xfId="14" applyFont="1" applyFill="1" applyBorder="1" applyAlignment="1" applyProtection="1">
      <alignment horizontal="left"/>
    </xf>
    <xf numFmtId="0" fontId="6" fillId="17" borderId="0" xfId="8" applyFont="1" applyFill="1" applyBorder="1" applyAlignment="1" applyProtection="1">
      <alignment horizontal="right"/>
    </xf>
    <xf numFmtId="0" fontId="218" fillId="17" borderId="0" xfId="8" applyFont="1" applyFill="1" applyBorder="1" applyAlignment="1" applyProtection="1">
      <alignment horizontal="center"/>
    </xf>
    <xf numFmtId="175" fontId="219" fillId="17" borderId="0" xfId="15" applyNumberFormat="1" applyFont="1" applyFill="1" applyBorder="1" applyAlignment="1" applyProtection="1"/>
    <xf numFmtId="38" fontId="219" fillId="17" borderId="0" xfId="15" applyNumberFormat="1" applyFont="1" applyFill="1" applyBorder="1" applyProtection="1"/>
    <xf numFmtId="0" fontId="219" fillId="17" borderId="0" xfId="15" applyNumberFormat="1" applyFont="1" applyFill="1" applyAlignment="1" applyProtection="1"/>
    <xf numFmtId="0" fontId="215" fillId="17" borderId="0" xfId="5" quotePrefix="1" applyFont="1" applyFill="1" applyBorder="1" applyAlignment="1" applyProtection="1">
      <alignment horizontal="left"/>
    </xf>
    <xf numFmtId="0" fontId="220" fillId="17" borderId="0" xfId="5" applyFont="1" applyFill="1" applyBorder="1" applyAlignment="1" applyProtection="1"/>
    <xf numFmtId="166" fontId="221" fillId="15" borderId="3" xfId="2" applyNumberFormat="1" applyFont="1" applyFill="1" applyBorder="1" applyAlignment="1" applyProtection="1">
      <alignment horizontal="center" vertical="center"/>
    </xf>
    <xf numFmtId="0" fontId="222" fillId="35" borderId="0" xfId="5" quotePrefix="1" applyFont="1" applyFill="1" applyAlignment="1" applyProtection="1">
      <alignment horizontal="center"/>
    </xf>
    <xf numFmtId="166" fontId="99" fillId="15" borderId="3" xfId="2" applyNumberFormat="1" applyFont="1" applyFill="1" applyBorder="1" applyAlignment="1" applyProtection="1">
      <alignment horizontal="center" vertical="center"/>
    </xf>
    <xf numFmtId="0" fontId="32" fillId="17" borderId="0" xfId="5" applyNumberFormat="1" applyFont="1" applyFill="1" applyBorder="1" applyProtection="1"/>
    <xf numFmtId="0" fontId="32" fillId="17" borderId="0" xfId="5" applyFont="1" applyFill="1" applyBorder="1" applyProtection="1"/>
    <xf numFmtId="0" fontId="54" fillId="17" borderId="47" xfId="5" applyFont="1" applyFill="1" applyBorder="1" applyProtection="1"/>
    <xf numFmtId="165" fontId="54" fillId="17" borderId="0" xfId="5" applyNumberFormat="1" applyFont="1" applyFill="1" applyBorder="1" applyProtection="1"/>
    <xf numFmtId="0" fontId="54" fillId="17" borderId="47" xfId="5" applyNumberFormat="1" applyFont="1" applyFill="1" applyBorder="1" applyProtection="1"/>
    <xf numFmtId="165" fontId="54" fillId="17" borderId="0" xfId="5" applyNumberFormat="1" applyFont="1" applyFill="1" applyBorder="1" applyAlignment="1" applyProtection="1">
      <alignment horizontal="left"/>
    </xf>
    <xf numFmtId="178" fontId="54" fillId="15" borderId="95" xfId="5" quotePrefix="1" applyNumberFormat="1" applyFont="1" applyFill="1" applyBorder="1" applyAlignment="1" applyProtection="1">
      <alignment horizontal="center"/>
    </xf>
    <xf numFmtId="178" fontId="54" fillId="15" borderId="96" xfId="5" quotePrefix="1" applyNumberFormat="1" applyFont="1" applyFill="1" applyBorder="1" applyAlignment="1" applyProtection="1">
      <alignment horizontal="center"/>
    </xf>
    <xf numFmtId="178" fontId="54" fillId="15" borderId="97" xfId="5" quotePrefix="1" applyNumberFormat="1" applyFont="1" applyFill="1" applyBorder="1" applyAlignment="1" applyProtection="1">
      <alignment horizontal="center"/>
    </xf>
    <xf numFmtId="178" fontId="223" fillId="19" borderId="117" xfId="5" quotePrefix="1" applyNumberFormat="1" applyFont="1" applyFill="1" applyBorder="1" applyAlignment="1" applyProtection="1">
      <alignment horizontal="center" wrapText="1"/>
    </xf>
    <xf numFmtId="178" fontId="224" fillId="19" borderId="117" xfId="5" quotePrefix="1" applyNumberFormat="1" applyFont="1" applyFill="1" applyBorder="1" applyAlignment="1" applyProtection="1">
      <alignment horizontal="center" vertical="center" wrapText="1"/>
    </xf>
    <xf numFmtId="178" fontId="225" fillId="37" borderId="117" xfId="5" quotePrefix="1" applyNumberFormat="1" applyFont="1" applyFill="1" applyBorder="1" applyAlignment="1" applyProtection="1">
      <alignment horizontal="center" vertical="center" wrapText="1"/>
    </xf>
    <xf numFmtId="178" fontId="166" fillId="37" borderId="117" xfId="5" quotePrefix="1" applyNumberFormat="1" applyFont="1" applyFill="1" applyBorder="1" applyAlignment="1" applyProtection="1">
      <alignment horizontal="center" vertical="center" wrapText="1"/>
    </xf>
    <xf numFmtId="178" fontId="226" fillId="38" borderId="117" xfId="5" quotePrefix="1" applyNumberFormat="1" applyFont="1" applyFill="1" applyBorder="1" applyAlignment="1" applyProtection="1">
      <alignment horizontal="center" wrapText="1"/>
    </xf>
    <xf numFmtId="178" fontId="54" fillId="15" borderId="127" xfId="5" quotePrefix="1" applyNumberFormat="1" applyFont="1" applyFill="1" applyBorder="1" applyAlignment="1" applyProtection="1">
      <alignment horizontal="center" wrapText="1"/>
    </xf>
    <xf numFmtId="165" fontId="54" fillId="17" borderId="17" xfId="5" applyNumberFormat="1" applyFont="1" applyFill="1" applyBorder="1" applyAlignment="1" applyProtection="1">
      <alignment horizontal="center" vertical="center" wrapText="1"/>
    </xf>
    <xf numFmtId="0" fontId="88" fillId="15" borderId="117" xfId="5" quotePrefix="1" applyNumberFormat="1" applyFont="1" applyFill="1" applyBorder="1" applyAlignment="1" applyProtection="1">
      <alignment horizontal="center" wrapText="1"/>
    </xf>
    <xf numFmtId="0" fontId="54" fillId="15" borderId="117" xfId="5" quotePrefix="1" applyNumberFormat="1" applyFont="1" applyFill="1" applyBorder="1" applyAlignment="1" applyProtection="1">
      <alignment horizontal="center" wrapText="1"/>
    </xf>
    <xf numFmtId="0" fontId="55" fillId="15" borderId="122" xfId="5" quotePrefix="1" applyFont="1" applyFill="1" applyBorder="1" applyAlignment="1" applyProtection="1">
      <alignment horizontal="left" vertical="top"/>
    </xf>
    <xf numFmtId="0" fontId="55" fillId="15" borderId="47" xfId="5" quotePrefix="1" applyFont="1" applyFill="1" applyBorder="1" applyAlignment="1" applyProtection="1">
      <alignment horizontal="center" vertical="top"/>
    </xf>
    <xf numFmtId="0" fontId="55" fillId="15" borderId="48" xfId="5" quotePrefix="1" applyFont="1" applyFill="1" applyBorder="1" applyAlignment="1" applyProtection="1">
      <alignment horizontal="center" vertical="top"/>
    </xf>
    <xf numFmtId="179" fontId="223" fillId="19" borderId="123" xfId="5" quotePrefix="1" applyNumberFormat="1" applyFont="1" applyFill="1" applyBorder="1" applyAlignment="1" applyProtection="1">
      <alignment horizontal="center"/>
    </xf>
    <xf numFmtId="166" fontId="227" fillId="19" borderId="123" xfId="5" quotePrefix="1" applyNumberFormat="1" applyFont="1" applyFill="1" applyBorder="1" applyAlignment="1" applyProtection="1">
      <alignment horizontal="center"/>
    </xf>
    <xf numFmtId="179" fontId="168" fillId="37" borderId="123" xfId="5" quotePrefix="1" applyNumberFormat="1" applyFont="1" applyFill="1" applyBorder="1" applyAlignment="1" applyProtection="1">
      <alignment horizontal="center"/>
    </xf>
    <xf numFmtId="166" fontId="166" fillId="37" borderId="123" xfId="5" quotePrefix="1" applyNumberFormat="1" applyFont="1" applyFill="1" applyBorder="1" applyAlignment="1" applyProtection="1">
      <alignment horizontal="center"/>
    </xf>
    <xf numFmtId="166" fontId="84" fillId="17" borderId="0" xfId="5" applyNumberFormat="1" applyFont="1" applyFill="1" applyAlignment="1" applyProtection="1">
      <alignment horizontal="right"/>
    </xf>
    <xf numFmtId="166" fontId="226" fillId="38" borderId="123" xfId="5" quotePrefix="1" applyNumberFormat="1" applyFont="1" applyFill="1" applyBorder="1" applyAlignment="1" applyProtection="1">
      <alignment horizontal="center"/>
    </xf>
    <xf numFmtId="166" fontId="54" fillId="15" borderId="128" xfId="5" quotePrefix="1" applyNumberFormat="1" applyFont="1" applyFill="1" applyBorder="1" applyAlignment="1" applyProtection="1">
      <alignment horizontal="center"/>
    </xf>
    <xf numFmtId="0" fontId="54" fillId="17" borderId="17" xfId="5" applyFont="1" applyFill="1" applyBorder="1" applyAlignment="1" applyProtection="1">
      <alignment horizontal="center"/>
    </xf>
    <xf numFmtId="179" fontId="32" fillId="15" borderId="123" xfId="5" quotePrefix="1" applyNumberFormat="1" applyFont="1" applyFill="1" applyBorder="1" applyAlignment="1" applyProtection="1">
      <alignment horizontal="center"/>
    </xf>
    <xf numFmtId="0" fontId="32" fillId="17" borderId="0" xfId="5" applyFont="1" applyFill="1" applyProtection="1"/>
    <xf numFmtId="0" fontId="32" fillId="15" borderId="11" xfId="5" applyFont="1" applyFill="1" applyBorder="1" applyAlignment="1" applyProtection="1">
      <alignment horizontal="left"/>
    </xf>
    <xf numFmtId="0" fontId="32" fillId="15" borderId="0" xfId="5" applyFont="1" applyFill="1" applyBorder="1" applyAlignment="1" applyProtection="1">
      <alignment horizontal="center"/>
    </xf>
    <xf numFmtId="0" fontId="32" fillId="15" borderId="2" xfId="5" applyFont="1" applyFill="1" applyBorder="1" applyAlignment="1" applyProtection="1">
      <alignment horizontal="center"/>
    </xf>
    <xf numFmtId="0" fontId="32" fillId="15" borderId="52" xfId="5" quotePrefix="1" applyFont="1" applyFill="1" applyBorder="1" applyAlignment="1" applyProtection="1">
      <alignment horizontal="center"/>
    </xf>
    <xf numFmtId="0" fontId="54" fillId="15" borderId="52" xfId="5" quotePrefix="1" applyFont="1" applyFill="1" applyBorder="1" applyAlignment="1" applyProtection="1">
      <alignment horizontal="center"/>
    </xf>
    <xf numFmtId="0" fontId="54" fillId="15" borderId="129" xfId="5" quotePrefix="1" applyFont="1" applyFill="1" applyBorder="1" applyAlignment="1" applyProtection="1">
      <alignment horizontal="center"/>
    </xf>
    <xf numFmtId="0" fontId="83" fillId="17" borderId="17" xfId="5" applyFont="1" applyFill="1" applyBorder="1" applyProtection="1"/>
    <xf numFmtId="0" fontId="32" fillId="15" borderId="52" xfId="5" quotePrefix="1" applyNumberFormat="1" applyFont="1" applyFill="1" applyBorder="1" applyAlignment="1" applyProtection="1">
      <alignment horizontal="center"/>
    </xf>
    <xf numFmtId="0" fontId="54" fillId="15" borderId="52" xfId="5" quotePrefix="1" applyNumberFormat="1" applyFont="1" applyFill="1" applyBorder="1" applyAlignment="1" applyProtection="1">
      <alignment horizontal="center"/>
    </xf>
    <xf numFmtId="0" fontId="85" fillId="15" borderId="31" xfId="5" quotePrefix="1" applyFont="1" applyFill="1" applyBorder="1" applyAlignment="1" applyProtection="1">
      <alignment horizontal="left"/>
    </xf>
    <xf numFmtId="0" fontId="85" fillId="15" borderId="16" xfId="5" quotePrefix="1" applyFont="1" applyFill="1" applyBorder="1" applyAlignment="1" applyProtection="1">
      <alignment horizontal="left"/>
    </xf>
    <xf numFmtId="0" fontId="85" fillId="15" borderId="88" xfId="5" quotePrefix="1" applyFont="1" applyFill="1" applyBorder="1" applyAlignment="1" applyProtection="1">
      <alignment horizontal="left"/>
    </xf>
    <xf numFmtId="0" fontId="228" fillId="17" borderId="0" xfId="5" applyFont="1" applyFill="1" applyBorder="1" applyProtection="1"/>
    <xf numFmtId="38" fontId="60" fillId="15" borderId="17" xfId="15" applyNumberFormat="1" applyFont="1" applyFill="1" applyBorder="1" applyAlignment="1" applyProtection="1"/>
    <xf numFmtId="38" fontId="60" fillId="15" borderId="0" xfId="15" applyNumberFormat="1" applyFont="1" applyFill="1" applyBorder="1" applyAlignment="1" applyProtection="1"/>
    <xf numFmtId="38" fontId="60" fillId="15" borderId="2" xfId="15" applyNumberFormat="1" applyFont="1" applyFill="1" applyBorder="1" applyAlignment="1" applyProtection="1"/>
    <xf numFmtId="180" fontId="32" fillId="15" borderId="90" xfId="5" applyNumberFormat="1" applyFont="1" applyFill="1" applyBorder="1" applyAlignment="1" applyProtection="1"/>
    <xf numFmtId="180" fontId="54" fillId="15" borderId="90" xfId="5" applyNumberFormat="1" applyFont="1" applyFill="1" applyBorder="1" applyAlignment="1" applyProtection="1"/>
    <xf numFmtId="180" fontId="84" fillId="17" borderId="0" xfId="5" applyNumberFormat="1" applyFont="1" applyFill="1" applyAlignment="1" applyProtection="1">
      <alignment horizontal="right"/>
    </xf>
    <xf numFmtId="180" fontId="32" fillId="15" borderId="130" xfId="5" applyNumberFormat="1" applyFont="1" applyFill="1" applyBorder="1" applyAlignment="1" applyProtection="1"/>
    <xf numFmtId="180" fontId="54" fillId="17" borderId="0" xfId="5" applyNumberFormat="1" applyFont="1" applyFill="1" applyBorder="1" applyAlignment="1" applyProtection="1">
      <alignment horizontal="right"/>
    </xf>
    <xf numFmtId="38" fontId="6" fillId="15" borderId="17" xfId="15" applyNumberFormat="1" applyFont="1" applyFill="1" applyBorder="1" applyAlignment="1" applyProtection="1"/>
    <xf numFmtId="38" fontId="6" fillId="15" borderId="0" xfId="15" applyNumberFormat="1" applyFont="1" applyFill="1" applyBorder="1" applyAlignment="1" applyProtection="1"/>
    <xf numFmtId="38" fontId="6" fillId="15" borderId="2" xfId="15" applyNumberFormat="1" applyFont="1" applyFill="1" applyBorder="1" applyAlignment="1" applyProtection="1"/>
    <xf numFmtId="180" fontId="32" fillId="15" borderId="73" xfId="5" applyNumberFormat="1" applyFont="1" applyFill="1" applyBorder="1" applyAlignment="1" applyProtection="1"/>
    <xf numFmtId="180" fontId="54" fillId="15" borderId="73" xfId="5" applyNumberFormat="1" applyFont="1" applyFill="1" applyBorder="1" applyAlignment="1" applyProtection="1"/>
    <xf numFmtId="180" fontId="32" fillId="15" borderId="131" xfId="5" applyNumberFormat="1" applyFont="1" applyFill="1" applyBorder="1" applyAlignment="1" applyProtection="1"/>
    <xf numFmtId="38" fontId="3" fillId="15" borderId="132" xfId="15" applyNumberFormat="1" applyFont="1" applyFill="1" applyBorder="1" applyAlignment="1" applyProtection="1"/>
    <xf numFmtId="38" fontId="3" fillId="15" borderId="99" xfId="15" applyNumberFormat="1" applyFont="1" applyFill="1" applyBorder="1" applyAlignment="1" applyProtection="1"/>
    <xf numFmtId="38" fontId="3" fillId="15" borderId="133" xfId="15" applyNumberFormat="1" applyFont="1" applyFill="1" applyBorder="1" applyAlignment="1" applyProtection="1"/>
    <xf numFmtId="180" fontId="32" fillId="15" borderId="120" xfId="5" applyNumberFormat="1" applyFont="1" applyFill="1" applyBorder="1" applyAlignment="1" applyProtection="1"/>
    <xf numFmtId="180" fontId="54" fillId="15" borderId="120" xfId="5" applyNumberFormat="1" applyFont="1" applyFill="1" applyBorder="1" applyAlignment="1" applyProtection="1"/>
    <xf numFmtId="180" fontId="54" fillId="15" borderId="134" xfId="5" applyNumberFormat="1" applyFont="1" applyFill="1" applyBorder="1" applyAlignment="1" applyProtection="1"/>
    <xf numFmtId="38" fontId="3" fillId="15" borderId="115" xfId="15" applyNumberFormat="1" applyFont="1" applyFill="1" applyBorder="1" applyAlignment="1" applyProtection="1"/>
    <xf numFmtId="38" fontId="3" fillId="15" borderId="23" xfId="15" applyNumberFormat="1" applyFont="1" applyFill="1" applyBorder="1" applyAlignment="1" applyProtection="1"/>
    <xf numFmtId="38" fontId="3" fillId="15" borderId="102" xfId="15" applyNumberFormat="1" applyFont="1" applyFill="1" applyBorder="1" applyAlignment="1" applyProtection="1"/>
    <xf numFmtId="180" fontId="32" fillId="15" borderId="55" xfId="5" applyNumberFormat="1" applyFont="1" applyFill="1" applyBorder="1" applyAlignment="1" applyProtection="1"/>
    <xf numFmtId="180" fontId="54" fillId="15" borderId="55" xfId="5" applyNumberFormat="1" applyFont="1" applyFill="1" applyBorder="1" applyAlignment="1" applyProtection="1"/>
    <xf numFmtId="180" fontId="54" fillId="15" borderId="135" xfId="5" applyNumberFormat="1" applyFont="1" applyFill="1" applyBorder="1" applyAlignment="1" applyProtection="1"/>
    <xf numFmtId="38" fontId="3" fillId="15" borderId="113" xfId="15" applyNumberFormat="1" applyFont="1" applyFill="1" applyBorder="1" applyAlignment="1" applyProtection="1"/>
    <xf numFmtId="38" fontId="3" fillId="15" borderId="32" xfId="15" applyNumberFormat="1" applyFont="1" applyFill="1" applyBorder="1" applyAlignment="1" applyProtection="1"/>
    <xf numFmtId="38" fontId="3" fillId="15" borderId="39" xfId="15" applyNumberFormat="1" applyFont="1" applyFill="1" applyBorder="1" applyAlignment="1" applyProtection="1"/>
    <xf numFmtId="180" fontId="32" fillId="15" borderId="57" xfId="5" applyNumberFormat="1" applyFont="1" applyFill="1" applyBorder="1" applyAlignment="1" applyProtection="1"/>
    <xf numFmtId="180" fontId="54" fillId="15" borderId="57" xfId="5" applyNumberFormat="1" applyFont="1" applyFill="1" applyBorder="1" applyAlignment="1" applyProtection="1"/>
    <xf numFmtId="180" fontId="54" fillId="15" borderId="136" xfId="5" applyNumberFormat="1" applyFont="1" applyFill="1" applyBorder="1" applyAlignment="1" applyProtection="1"/>
    <xf numFmtId="38" fontId="6" fillId="8" borderId="31" xfId="15" applyNumberFormat="1" applyFont="1" applyFill="1" applyBorder="1" applyAlignment="1" applyProtection="1"/>
    <xf numFmtId="38" fontId="6" fillId="8" borderId="16" xfId="15" applyNumberFormat="1" applyFont="1" applyFill="1" applyBorder="1" applyAlignment="1" applyProtection="1"/>
    <xf numFmtId="38" fontId="6" fillId="8" borderId="88" xfId="15" applyNumberFormat="1" applyFont="1" applyFill="1" applyBorder="1" applyAlignment="1" applyProtection="1"/>
    <xf numFmtId="180" fontId="32" fillId="17" borderId="52" xfId="5" applyNumberFormat="1" applyFont="1" applyFill="1" applyBorder="1" applyAlignment="1" applyProtection="1"/>
    <xf numFmtId="180" fontId="54" fillId="17" borderId="52" xfId="5" applyNumberFormat="1" applyFont="1" applyFill="1" applyBorder="1" applyAlignment="1" applyProtection="1"/>
    <xf numFmtId="180" fontId="54" fillId="17" borderId="129" xfId="5" applyNumberFormat="1" applyFont="1" applyFill="1" applyBorder="1" applyAlignment="1" applyProtection="1"/>
    <xf numFmtId="180" fontId="54" fillId="15" borderId="130" xfId="5" applyNumberFormat="1" applyFont="1" applyFill="1" applyBorder="1" applyAlignment="1" applyProtection="1"/>
    <xf numFmtId="0" fontId="32" fillId="15" borderId="114" xfId="5" applyFont="1" applyFill="1" applyBorder="1" applyAlignment="1" applyProtection="1">
      <alignment horizontal="left"/>
    </xf>
    <xf numFmtId="0" fontId="32" fillId="15" borderId="50" xfId="5" applyFont="1" applyFill="1" applyBorder="1" applyAlignment="1" applyProtection="1">
      <alignment horizontal="left"/>
    </xf>
    <xf numFmtId="0" fontId="32" fillId="15" borderId="51" xfId="5" applyFont="1" applyFill="1" applyBorder="1" applyAlignment="1" applyProtection="1">
      <alignment horizontal="left"/>
    </xf>
    <xf numFmtId="180" fontId="54" fillId="15" borderId="131" xfId="5" applyNumberFormat="1" applyFont="1" applyFill="1" applyBorder="1" applyAlignment="1" applyProtection="1"/>
    <xf numFmtId="0" fontId="32" fillId="15" borderId="114" xfId="5" applyFont="1" applyFill="1" applyBorder="1" applyAlignment="1" applyProtection="1">
      <alignment horizontal="center"/>
    </xf>
    <xf numFmtId="0" fontId="32" fillId="15" borderId="19" xfId="5" applyFont="1" applyFill="1" applyBorder="1" applyAlignment="1" applyProtection="1">
      <alignment horizontal="center"/>
    </xf>
    <xf numFmtId="0" fontId="32" fillId="15" borderId="137" xfId="5" applyFont="1" applyFill="1" applyBorder="1" applyAlignment="1" applyProtection="1">
      <alignment horizontal="center"/>
    </xf>
    <xf numFmtId="38" fontId="6" fillId="21" borderId="49" xfId="15" applyNumberFormat="1" applyFont="1" applyFill="1" applyBorder="1" applyAlignment="1" applyProtection="1"/>
    <xf numFmtId="38" fontId="6" fillId="21" borderId="0" xfId="15" applyNumberFormat="1" applyFont="1" applyFill="1" applyBorder="1" applyAlignment="1" applyProtection="1"/>
    <xf numFmtId="38" fontId="6" fillId="21" borderId="2" xfId="15" applyNumberFormat="1" applyFont="1" applyFill="1" applyBorder="1" applyAlignment="1" applyProtection="1"/>
    <xf numFmtId="180" fontId="32" fillId="21" borderId="90" xfId="5" applyNumberFormat="1" applyFont="1" applyFill="1" applyBorder="1" applyAlignment="1" applyProtection="1"/>
    <xf numFmtId="180" fontId="54" fillId="21" borderId="90" xfId="5" applyNumberFormat="1" applyFont="1" applyFill="1" applyBorder="1" applyAlignment="1" applyProtection="1"/>
    <xf numFmtId="180" fontId="54" fillId="21" borderId="130" xfId="5" applyNumberFormat="1" applyFont="1" applyFill="1" applyBorder="1" applyAlignment="1" applyProtection="1"/>
    <xf numFmtId="38" fontId="6" fillId="21" borderId="49" xfId="15" applyNumberFormat="1" applyFont="1" applyFill="1" applyBorder="1" applyAlignment="1" applyProtection="1">
      <alignment horizontal="center"/>
    </xf>
    <xf numFmtId="38" fontId="6" fillId="21" borderId="50" xfId="15" applyNumberFormat="1" applyFont="1" applyFill="1" applyBorder="1" applyAlignment="1" applyProtection="1">
      <alignment horizontal="center"/>
    </xf>
    <xf numFmtId="38" fontId="6" fillId="21" borderId="51" xfId="15" applyNumberFormat="1" applyFont="1" applyFill="1" applyBorder="1" applyAlignment="1" applyProtection="1">
      <alignment horizontal="center"/>
    </xf>
    <xf numFmtId="38" fontId="3" fillId="21" borderId="132" xfId="15" applyNumberFormat="1" applyFont="1" applyFill="1" applyBorder="1" applyAlignment="1" applyProtection="1"/>
    <xf numFmtId="38" fontId="3" fillId="21" borderId="0" xfId="15" applyNumberFormat="1" applyFont="1" applyFill="1" applyBorder="1" applyAlignment="1" applyProtection="1"/>
    <xf numFmtId="38" fontId="3" fillId="21" borderId="2" xfId="15" applyNumberFormat="1" applyFont="1" applyFill="1" applyBorder="1" applyAlignment="1" applyProtection="1"/>
    <xf numFmtId="180" fontId="32" fillId="21" borderId="120" xfId="5" applyNumberFormat="1" applyFont="1" applyFill="1" applyBorder="1" applyAlignment="1" applyProtection="1"/>
    <xf numFmtId="180" fontId="54" fillId="21" borderId="120" xfId="5" applyNumberFormat="1" applyFont="1" applyFill="1" applyBorder="1" applyAlignment="1" applyProtection="1"/>
    <xf numFmtId="180" fontId="54" fillId="21" borderId="134" xfId="5" applyNumberFormat="1" applyFont="1" applyFill="1" applyBorder="1" applyAlignment="1" applyProtection="1"/>
    <xf numFmtId="38" fontId="3" fillId="21" borderId="132" xfId="15" applyNumberFormat="1" applyFont="1" applyFill="1" applyBorder="1" applyAlignment="1" applyProtection="1">
      <alignment horizontal="center"/>
    </xf>
    <xf numFmtId="38" fontId="3" fillId="21" borderId="99" xfId="15" applyNumberFormat="1" applyFont="1" applyFill="1" applyBorder="1" applyAlignment="1" applyProtection="1">
      <alignment horizontal="center"/>
    </xf>
    <xf numFmtId="38" fontId="3" fillId="21" borderId="133" xfId="15" applyNumberFormat="1" applyFont="1" applyFill="1" applyBorder="1" applyAlignment="1" applyProtection="1">
      <alignment horizontal="center"/>
    </xf>
    <xf numFmtId="38" fontId="3" fillId="21" borderId="115" xfId="15" applyNumberFormat="1" applyFont="1" applyFill="1" applyBorder="1" applyAlignment="1" applyProtection="1"/>
    <xf numFmtId="180" fontId="32" fillId="21" borderId="55" xfId="5" applyNumberFormat="1" applyFont="1" applyFill="1" applyBorder="1" applyAlignment="1" applyProtection="1"/>
    <xf numFmtId="180" fontId="54" fillId="21" borderId="55" xfId="5" applyNumberFormat="1" applyFont="1" applyFill="1" applyBorder="1" applyAlignment="1" applyProtection="1"/>
    <xf numFmtId="180" fontId="54" fillId="21" borderId="135" xfId="5" applyNumberFormat="1" applyFont="1" applyFill="1" applyBorder="1" applyAlignment="1" applyProtection="1"/>
    <xf numFmtId="38" fontId="3" fillId="21" borderId="115" xfId="15" applyNumberFormat="1" applyFont="1" applyFill="1" applyBorder="1" applyAlignment="1" applyProtection="1">
      <alignment horizontal="center"/>
    </xf>
    <xf numFmtId="38" fontId="3" fillId="21" borderId="23" xfId="15" applyNumberFormat="1" applyFont="1" applyFill="1" applyBorder="1" applyAlignment="1" applyProtection="1">
      <alignment horizontal="center"/>
    </xf>
    <xf numFmtId="38" fontId="3" fillId="21" borderId="102" xfId="15" applyNumberFormat="1" applyFont="1" applyFill="1" applyBorder="1" applyAlignment="1" applyProtection="1">
      <alignment horizontal="center"/>
    </xf>
    <xf numFmtId="38" fontId="3" fillId="21" borderId="116" xfId="15" applyNumberFormat="1" applyFont="1" applyFill="1" applyBorder="1" applyAlignment="1" applyProtection="1"/>
    <xf numFmtId="180" fontId="32" fillId="21" borderId="57" xfId="5" applyNumberFormat="1" applyFont="1" applyFill="1" applyBorder="1" applyAlignment="1" applyProtection="1"/>
    <xf numFmtId="180" fontId="54" fillId="21" borderId="57" xfId="5" applyNumberFormat="1" applyFont="1" applyFill="1" applyBorder="1" applyAlignment="1" applyProtection="1"/>
    <xf numFmtId="180" fontId="54" fillId="21" borderId="136" xfId="5" applyNumberFormat="1" applyFont="1" applyFill="1" applyBorder="1" applyAlignment="1" applyProtection="1"/>
    <xf numFmtId="38" fontId="3" fillId="21" borderId="116" xfId="15" applyNumberFormat="1" applyFont="1" applyFill="1" applyBorder="1" applyAlignment="1" applyProtection="1">
      <alignment horizontal="center"/>
    </xf>
    <xf numFmtId="38" fontId="3" fillId="21" borderId="38" xfId="15" applyNumberFormat="1" applyFont="1" applyFill="1" applyBorder="1" applyAlignment="1" applyProtection="1">
      <alignment horizontal="center"/>
    </xf>
    <xf numFmtId="38" fontId="3" fillId="21" borderId="138" xfId="15" applyNumberFormat="1" applyFont="1" applyFill="1" applyBorder="1" applyAlignment="1" applyProtection="1">
      <alignment horizontal="center"/>
    </xf>
    <xf numFmtId="38" fontId="14" fillId="21" borderId="114" xfId="15" applyNumberFormat="1" applyFont="1" applyFill="1" applyBorder="1" applyAlignment="1" applyProtection="1"/>
    <xf numFmtId="38" fontId="14" fillId="21" borderId="19" xfId="15" applyNumberFormat="1" applyFont="1" applyFill="1" applyBorder="1" applyAlignment="1" applyProtection="1"/>
    <xf numFmtId="38" fontId="14" fillId="21" borderId="137" xfId="15" applyNumberFormat="1" applyFont="1" applyFill="1" applyBorder="1" applyAlignment="1" applyProtection="1"/>
    <xf numFmtId="180" fontId="88" fillId="21" borderId="53" xfId="5" applyNumberFormat="1" applyFont="1" applyFill="1" applyBorder="1" applyAlignment="1" applyProtection="1"/>
    <xf numFmtId="180" fontId="92" fillId="21" borderId="53" xfId="5" applyNumberFormat="1" applyFont="1" applyFill="1" applyBorder="1" applyAlignment="1" applyProtection="1"/>
    <xf numFmtId="180" fontId="92" fillId="21" borderId="139" xfId="5" applyNumberFormat="1" applyFont="1" applyFill="1" applyBorder="1" applyAlignment="1" applyProtection="1"/>
    <xf numFmtId="38" fontId="14" fillId="21" borderId="115" xfId="15" applyNumberFormat="1" applyFont="1" applyFill="1" applyBorder="1" applyAlignment="1" applyProtection="1"/>
    <xf numFmtId="38" fontId="14" fillId="21" borderId="23" xfId="15" applyNumberFormat="1" applyFont="1" applyFill="1" applyBorder="1" applyAlignment="1" applyProtection="1"/>
    <xf numFmtId="38" fontId="14" fillId="21" borderId="102" xfId="15" applyNumberFormat="1" applyFont="1" applyFill="1" applyBorder="1" applyAlignment="1" applyProtection="1"/>
    <xf numFmtId="180" fontId="88" fillId="21" borderId="55" xfId="5" applyNumberFormat="1" applyFont="1" applyFill="1" applyBorder="1" applyAlignment="1" applyProtection="1"/>
    <xf numFmtId="180" fontId="92" fillId="21" borderId="55" xfId="5" applyNumberFormat="1" applyFont="1" applyFill="1" applyBorder="1" applyAlignment="1" applyProtection="1"/>
    <xf numFmtId="180" fontId="92" fillId="21" borderId="135" xfId="5" applyNumberFormat="1" applyFont="1" applyFill="1" applyBorder="1" applyAlignment="1" applyProtection="1"/>
    <xf numFmtId="38" fontId="14" fillId="21" borderId="113" xfId="15" applyNumberFormat="1" applyFont="1" applyFill="1" applyBorder="1" applyAlignment="1" applyProtection="1"/>
    <xf numFmtId="38" fontId="14" fillId="21" borderId="32" xfId="15" applyNumberFormat="1" applyFont="1" applyFill="1" applyBorder="1" applyAlignment="1" applyProtection="1"/>
    <xf numFmtId="38" fontId="14" fillId="21" borderId="39" xfId="15" applyNumberFormat="1" applyFont="1" applyFill="1" applyBorder="1" applyAlignment="1" applyProtection="1"/>
    <xf numFmtId="180" fontId="88" fillId="21" borderId="54" xfId="5" applyNumberFormat="1" applyFont="1" applyFill="1" applyBorder="1" applyAlignment="1" applyProtection="1"/>
    <xf numFmtId="180" fontId="92" fillId="21" borderId="54" xfId="5" applyNumberFormat="1" applyFont="1" applyFill="1" applyBorder="1" applyAlignment="1" applyProtection="1"/>
    <xf numFmtId="180" fontId="92" fillId="21" borderId="140" xfId="5" applyNumberFormat="1" applyFont="1" applyFill="1" applyBorder="1" applyAlignment="1" applyProtection="1"/>
    <xf numFmtId="0" fontId="32" fillId="15" borderId="31" xfId="5" applyFont="1" applyFill="1" applyBorder="1" applyAlignment="1" applyProtection="1">
      <alignment horizontal="left"/>
    </xf>
    <xf numFmtId="0" fontId="32" fillId="15" borderId="16" xfId="5" applyFont="1" applyFill="1" applyBorder="1" applyAlignment="1" applyProtection="1">
      <alignment horizontal="left"/>
    </xf>
    <xf numFmtId="0" fontId="32" fillId="15" borderId="2" xfId="5" applyFont="1" applyFill="1" applyBorder="1" applyAlignment="1" applyProtection="1">
      <alignment horizontal="left"/>
    </xf>
    <xf numFmtId="0" fontId="32" fillId="15" borderId="31" xfId="5" applyFont="1" applyFill="1" applyBorder="1" applyAlignment="1" applyProtection="1">
      <alignment horizontal="center"/>
    </xf>
    <xf numFmtId="0" fontId="32" fillId="15" borderId="16" xfId="5" applyFont="1" applyFill="1" applyBorder="1" applyAlignment="1" applyProtection="1">
      <alignment horizontal="center"/>
    </xf>
    <xf numFmtId="0" fontId="32" fillId="15" borderId="88" xfId="5" applyFont="1" applyFill="1" applyBorder="1" applyAlignment="1" applyProtection="1">
      <alignment horizontal="center"/>
    </xf>
    <xf numFmtId="0" fontId="32" fillId="15" borderId="49" xfId="5" applyFont="1" applyFill="1" applyBorder="1" applyAlignment="1" applyProtection="1">
      <alignment horizontal="left"/>
    </xf>
    <xf numFmtId="0" fontId="32" fillId="15" borderId="49" xfId="5" applyFont="1" applyFill="1" applyBorder="1" applyAlignment="1" applyProtection="1">
      <alignment horizontal="center"/>
    </xf>
    <xf numFmtId="0" fontId="32" fillId="15" borderId="50" xfId="5" applyFont="1" applyFill="1" applyBorder="1" applyAlignment="1" applyProtection="1">
      <alignment horizontal="center"/>
    </xf>
    <xf numFmtId="0" fontId="32" fillId="15" borderId="51" xfId="5" applyFont="1" applyFill="1" applyBorder="1" applyAlignment="1" applyProtection="1">
      <alignment horizontal="center"/>
    </xf>
    <xf numFmtId="0" fontId="54" fillId="19" borderId="141" xfId="5" applyFont="1" applyFill="1" applyBorder="1" applyAlignment="1" applyProtection="1">
      <alignment horizontal="left"/>
    </xf>
    <xf numFmtId="0" fontId="54" fillId="19" borderId="142" xfId="5" applyFont="1" applyFill="1" applyBorder="1" applyAlignment="1" applyProtection="1">
      <alignment horizontal="left"/>
    </xf>
    <xf numFmtId="0" fontId="54" fillId="19" borderId="143" xfId="5" applyFont="1" applyFill="1" applyBorder="1" applyAlignment="1" applyProtection="1">
      <alignment horizontal="left"/>
    </xf>
    <xf numFmtId="180" fontId="32" fillId="19" borderId="121" xfId="5" applyNumberFormat="1" applyFont="1" applyFill="1" applyBorder="1" applyAlignment="1" applyProtection="1"/>
    <xf numFmtId="180" fontId="54" fillId="19" borderId="121" xfId="5" applyNumberFormat="1" applyFont="1" applyFill="1" applyBorder="1" applyAlignment="1" applyProtection="1"/>
    <xf numFmtId="180" fontId="54" fillId="19" borderId="144" xfId="5" applyNumberFormat="1" applyFont="1" applyFill="1" applyBorder="1" applyAlignment="1" applyProtection="1"/>
    <xf numFmtId="180" fontId="54" fillId="17" borderId="0" xfId="5" applyNumberFormat="1" applyFont="1" applyFill="1" applyBorder="1" applyAlignment="1" applyProtection="1"/>
    <xf numFmtId="0" fontId="84" fillId="17" borderId="0" xfId="5" applyFont="1" applyFill="1" applyBorder="1" applyAlignment="1" applyProtection="1">
      <alignment horizontal="right"/>
    </xf>
    <xf numFmtId="38" fontId="6" fillId="24" borderId="31" xfId="15" applyNumberFormat="1" applyFont="1" applyFill="1" applyBorder="1" applyAlignment="1" applyProtection="1"/>
    <xf numFmtId="38" fontId="6" fillId="24" borderId="16" xfId="15" applyNumberFormat="1" applyFont="1" applyFill="1" applyBorder="1" applyAlignment="1" applyProtection="1"/>
    <xf numFmtId="38" fontId="6" fillId="24" borderId="88" xfId="15" applyNumberFormat="1" applyFont="1" applyFill="1" applyBorder="1" applyAlignment="1" applyProtection="1"/>
    <xf numFmtId="180" fontId="32" fillId="24" borderId="52" xfId="5" applyNumberFormat="1" applyFont="1" applyFill="1" applyBorder="1" applyAlignment="1" applyProtection="1"/>
    <xf numFmtId="180" fontId="54" fillId="24" borderId="52" xfId="5" applyNumberFormat="1" applyFont="1" applyFill="1" applyBorder="1" applyAlignment="1" applyProtection="1"/>
    <xf numFmtId="180" fontId="54" fillId="24" borderId="129" xfId="5" applyNumberFormat="1" applyFont="1" applyFill="1" applyBorder="1" applyAlignment="1" applyProtection="1"/>
    <xf numFmtId="180" fontId="32" fillId="15" borderId="54" xfId="5" applyNumberFormat="1" applyFont="1" applyFill="1" applyBorder="1" applyAlignment="1" applyProtection="1"/>
    <xf numFmtId="180" fontId="54" fillId="15" borderId="54" xfId="5" applyNumberFormat="1" applyFont="1" applyFill="1" applyBorder="1" applyAlignment="1" applyProtection="1"/>
    <xf numFmtId="180" fontId="54" fillId="15" borderId="140" xfId="5" applyNumberFormat="1" applyFont="1" applyFill="1" applyBorder="1" applyAlignment="1" applyProtection="1"/>
    <xf numFmtId="38" fontId="14" fillId="21" borderId="31" xfId="15" applyNumberFormat="1" applyFont="1" applyFill="1" applyBorder="1" applyAlignment="1" applyProtection="1"/>
    <xf numFmtId="38" fontId="14" fillId="21" borderId="16" xfId="15" applyNumberFormat="1" applyFont="1" applyFill="1" applyBorder="1" applyAlignment="1" applyProtection="1"/>
    <xf numFmtId="38" fontId="14" fillId="21" borderId="88" xfId="15" applyNumberFormat="1" applyFont="1" applyFill="1" applyBorder="1" applyAlignment="1" applyProtection="1"/>
    <xf numFmtId="180" fontId="88" fillId="21" borderId="10" xfId="5" applyNumberFormat="1" applyFont="1" applyFill="1" applyBorder="1" applyAlignment="1" applyProtection="1"/>
    <xf numFmtId="180" fontId="92" fillId="21" borderId="10" xfId="5" applyNumberFormat="1" applyFont="1" applyFill="1" applyBorder="1" applyAlignment="1" applyProtection="1"/>
    <xf numFmtId="180" fontId="92" fillId="21" borderId="129" xfId="5" applyNumberFormat="1" applyFont="1" applyFill="1" applyBorder="1" applyAlignment="1" applyProtection="1"/>
    <xf numFmtId="38" fontId="14" fillId="21" borderId="31" xfId="15" applyNumberFormat="1" applyFont="1" applyFill="1" applyBorder="1" applyAlignment="1" applyProtection="1">
      <alignment horizontal="center"/>
    </xf>
    <xf numFmtId="38" fontId="14" fillId="21" borderId="16" xfId="15" applyNumberFormat="1" applyFont="1" applyFill="1" applyBorder="1" applyAlignment="1" applyProtection="1">
      <alignment horizontal="center"/>
    </xf>
    <xf numFmtId="38" fontId="14" fillId="21" borderId="88" xfId="15" applyNumberFormat="1" applyFont="1" applyFill="1" applyBorder="1" applyAlignment="1" applyProtection="1">
      <alignment horizontal="center"/>
    </xf>
    <xf numFmtId="38" fontId="6" fillId="15" borderId="49" xfId="15" applyNumberFormat="1" applyFont="1" applyFill="1" applyBorder="1" applyAlignment="1" applyProtection="1"/>
    <xf numFmtId="38" fontId="6" fillId="15" borderId="50" xfId="15" applyNumberFormat="1" applyFont="1" applyFill="1" applyBorder="1" applyAlignment="1" applyProtection="1"/>
    <xf numFmtId="38" fontId="6" fillId="15" borderId="51" xfId="15" applyNumberFormat="1" applyFont="1" applyFill="1" applyBorder="1" applyAlignment="1" applyProtection="1"/>
    <xf numFmtId="38" fontId="6" fillId="15" borderId="49" xfId="15" applyNumberFormat="1" applyFont="1" applyFill="1" applyBorder="1" applyAlignment="1" applyProtection="1">
      <alignment horizontal="center"/>
    </xf>
    <xf numFmtId="38" fontId="6" fillId="15" borderId="50" xfId="15" applyNumberFormat="1" applyFont="1" applyFill="1" applyBorder="1" applyAlignment="1" applyProtection="1">
      <alignment horizontal="center"/>
    </xf>
    <xf numFmtId="38" fontId="6" fillId="15" borderId="51" xfId="15" applyNumberFormat="1" applyFont="1" applyFill="1" applyBorder="1" applyAlignment="1" applyProtection="1">
      <alignment horizontal="center"/>
    </xf>
    <xf numFmtId="0" fontId="54" fillId="39" borderId="141" xfId="5" quotePrefix="1" applyFont="1" applyFill="1" applyBorder="1" applyAlignment="1" applyProtection="1">
      <alignment horizontal="left"/>
    </xf>
    <xf numFmtId="0" fontId="54" fillId="39" borderId="142" xfId="5" quotePrefix="1" applyFont="1" applyFill="1" applyBorder="1" applyAlignment="1" applyProtection="1">
      <alignment horizontal="left"/>
    </xf>
    <xf numFmtId="0" fontId="54" fillId="39" borderId="143" xfId="5" quotePrefix="1" applyFont="1" applyFill="1" applyBorder="1" applyAlignment="1" applyProtection="1">
      <alignment horizontal="left"/>
    </xf>
    <xf numFmtId="180" fontId="32" fillId="23" borderId="121" xfId="5" applyNumberFormat="1" applyFont="1" applyFill="1" applyBorder="1" applyAlignment="1" applyProtection="1"/>
    <xf numFmtId="180" fontId="54" fillId="23" borderId="121" xfId="5" applyNumberFormat="1" applyFont="1" applyFill="1" applyBorder="1" applyAlignment="1" applyProtection="1"/>
    <xf numFmtId="180" fontId="54" fillId="39" borderId="121" xfId="5" applyNumberFormat="1" applyFont="1" applyFill="1" applyBorder="1" applyAlignment="1" applyProtection="1"/>
    <xf numFmtId="180" fontId="54" fillId="39" borderId="144" xfId="5" applyNumberFormat="1" applyFont="1" applyFill="1" applyBorder="1" applyAlignment="1" applyProtection="1"/>
    <xf numFmtId="165" fontId="32" fillId="17" borderId="0" xfId="5" applyNumberFormat="1" applyFont="1" applyFill="1" applyProtection="1"/>
    <xf numFmtId="165" fontId="32" fillId="32" borderId="0" xfId="5" applyNumberFormat="1" applyFont="1" applyFill="1" applyBorder="1" applyProtection="1"/>
    <xf numFmtId="165" fontId="54" fillId="32" borderId="0" xfId="5" applyNumberFormat="1" applyFont="1" applyFill="1" applyBorder="1" applyProtection="1"/>
    <xf numFmtId="0" fontId="54" fillId="26" borderId="141" xfId="5" applyFont="1" applyFill="1" applyBorder="1" applyAlignment="1" applyProtection="1">
      <alignment horizontal="left"/>
    </xf>
    <xf numFmtId="0" fontId="54" fillId="26" borderId="142" xfId="5" applyFont="1" applyFill="1" applyBorder="1" applyAlignment="1" applyProtection="1">
      <alignment horizontal="left"/>
    </xf>
    <xf numFmtId="0" fontId="54" fillId="26" borderId="143" xfId="5" applyFont="1" applyFill="1" applyBorder="1" applyAlignment="1" applyProtection="1">
      <alignment horizontal="left"/>
    </xf>
    <xf numFmtId="180" fontId="32" fillId="26" borderId="121" xfId="5" applyNumberFormat="1" applyFont="1" applyFill="1" applyBorder="1" applyAlignment="1" applyProtection="1"/>
    <xf numFmtId="180" fontId="54" fillId="26" borderId="121" xfId="5" applyNumberFormat="1" applyFont="1" applyFill="1" applyBorder="1" applyAlignment="1" applyProtection="1"/>
    <xf numFmtId="180" fontId="54" fillId="26" borderId="144" xfId="5" applyNumberFormat="1" applyFont="1" applyFill="1" applyBorder="1" applyAlignment="1" applyProtection="1"/>
    <xf numFmtId="175" fontId="211" fillId="15" borderId="73" xfId="5" quotePrefix="1" applyNumberFormat="1" applyFont="1" applyFill="1" applyBorder="1" applyAlignment="1" applyProtection="1"/>
    <xf numFmtId="175" fontId="210" fillId="15" borderId="73" xfId="5" quotePrefix="1" applyNumberFormat="1" applyFont="1" applyFill="1" applyBorder="1" applyAlignment="1" applyProtection="1"/>
    <xf numFmtId="175" fontId="210" fillId="15" borderId="131" xfId="5" quotePrefix="1" applyNumberFormat="1" applyFont="1" applyFill="1" applyBorder="1" applyAlignment="1" applyProtection="1"/>
    <xf numFmtId="1" fontId="54" fillId="17" borderId="0" xfId="5" applyNumberFormat="1" applyFont="1" applyFill="1" applyBorder="1" applyAlignment="1" applyProtection="1">
      <alignment horizontal="right"/>
    </xf>
    <xf numFmtId="3" fontId="89" fillId="15" borderId="116" xfId="5" applyNumberFormat="1" applyFont="1" applyFill="1" applyBorder="1" applyAlignment="1" applyProtection="1">
      <alignment horizontal="center"/>
    </xf>
    <xf numFmtId="3" fontId="89" fillId="15" borderId="38" xfId="5" applyNumberFormat="1" applyFont="1" applyFill="1" applyBorder="1" applyAlignment="1" applyProtection="1">
      <alignment horizontal="center"/>
    </xf>
    <xf numFmtId="3" fontId="89" fillId="15" borderId="138" xfId="5" applyNumberFormat="1" applyFont="1" applyFill="1" applyBorder="1" applyAlignment="1" applyProtection="1">
      <alignment horizontal="center"/>
    </xf>
    <xf numFmtId="0" fontId="55" fillId="19" borderId="145" xfId="5" applyFont="1" applyFill="1" applyBorder="1" applyAlignment="1" applyProtection="1">
      <alignment horizontal="left"/>
    </xf>
    <xf numFmtId="0" fontId="55" fillId="19" borderId="146" xfId="5" applyFont="1" applyFill="1" applyBorder="1" applyAlignment="1" applyProtection="1">
      <alignment horizontal="left"/>
    </xf>
    <xf numFmtId="0" fontId="55" fillId="19" borderId="147" xfId="5" applyFont="1" applyFill="1" applyBorder="1" applyAlignment="1" applyProtection="1">
      <alignment horizontal="left"/>
    </xf>
    <xf numFmtId="180" fontId="32" fillId="19" borderId="92" xfId="5" applyNumberFormat="1" applyFont="1" applyFill="1" applyBorder="1" applyAlignment="1" applyProtection="1"/>
    <xf numFmtId="180" fontId="54" fillId="19" borderId="92" xfId="5" applyNumberFormat="1" applyFont="1" applyFill="1" applyBorder="1" applyAlignment="1" applyProtection="1"/>
    <xf numFmtId="180" fontId="54" fillId="19" borderId="148" xfId="5" applyNumberFormat="1" applyFont="1" applyFill="1" applyBorder="1" applyAlignment="1" applyProtection="1"/>
    <xf numFmtId="180" fontId="32" fillId="17" borderId="0" xfId="5" quotePrefix="1" applyNumberFormat="1" applyFont="1" applyFill="1" applyBorder="1" applyAlignment="1" applyProtection="1">
      <alignment horizontal="right"/>
    </xf>
    <xf numFmtId="175" fontId="55" fillId="19" borderId="104" xfId="5" applyNumberFormat="1" applyFont="1" applyFill="1" applyBorder="1" applyAlignment="1" applyProtection="1">
      <alignment horizontal="left"/>
    </xf>
    <xf numFmtId="175" fontId="55" fillId="19" borderId="108" xfId="5" applyNumberFormat="1" applyFont="1" applyFill="1" applyBorder="1" applyAlignment="1" applyProtection="1">
      <alignment horizontal="left"/>
    </xf>
    <xf numFmtId="175" fontId="55" fillId="19" borderId="105" xfId="5" applyNumberFormat="1" applyFont="1" applyFill="1" applyBorder="1" applyAlignment="1" applyProtection="1">
      <alignment horizontal="left"/>
    </xf>
    <xf numFmtId="175" fontId="84" fillId="17" borderId="0" xfId="5" applyNumberFormat="1" applyFont="1" applyFill="1" applyAlignment="1" applyProtection="1">
      <alignment horizontal="right"/>
    </xf>
    <xf numFmtId="180" fontId="32" fillId="19" borderId="80" xfId="5" applyNumberFormat="1" applyFont="1" applyFill="1" applyBorder="1" applyAlignment="1" applyProtection="1"/>
    <xf numFmtId="180" fontId="54" fillId="19" borderId="80" xfId="5" applyNumberFormat="1" applyFont="1" applyFill="1" applyBorder="1" applyAlignment="1" applyProtection="1"/>
    <xf numFmtId="180" fontId="54" fillId="19" borderId="149" xfId="5" applyNumberFormat="1" applyFont="1" applyFill="1" applyBorder="1" applyAlignment="1" applyProtection="1"/>
    <xf numFmtId="38" fontId="6" fillId="15" borderId="132" xfId="15" applyNumberFormat="1" applyFont="1" applyFill="1" applyBorder="1" applyAlignment="1" applyProtection="1"/>
    <xf numFmtId="38" fontId="6" fillId="15" borderId="99" xfId="15" applyNumberFormat="1" applyFont="1" applyFill="1" applyBorder="1" applyAlignment="1" applyProtection="1"/>
    <xf numFmtId="38" fontId="6" fillId="15" borderId="133" xfId="15" applyNumberFormat="1" applyFont="1" applyFill="1" applyBorder="1" applyAlignment="1" applyProtection="1"/>
    <xf numFmtId="38" fontId="3" fillId="15" borderId="11" xfId="15" applyNumberFormat="1" applyFont="1" applyFill="1" applyBorder="1" applyAlignment="1" applyProtection="1"/>
    <xf numFmtId="38" fontId="3" fillId="15" borderId="12" xfId="15" applyNumberFormat="1" applyFont="1" applyFill="1" applyBorder="1" applyAlignment="1" applyProtection="1"/>
    <xf numFmtId="38" fontId="3" fillId="15" borderId="82" xfId="15" applyNumberFormat="1" applyFont="1" applyFill="1" applyBorder="1" applyAlignment="1" applyProtection="1"/>
    <xf numFmtId="38" fontId="60" fillId="15" borderId="17" xfId="15" applyNumberFormat="1" applyFont="1" applyFill="1" applyBorder="1" applyAlignment="1" applyProtection="1">
      <alignment horizontal="left"/>
    </xf>
    <xf numFmtId="38" fontId="60" fillId="15" borderId="0" xfId="15" applyNumberFormat="1" applyFont="1" applyFill="1" applyBorder="1" applyAlignment="1" applyProtection="1">
      <alignment horizontal="left"/>
    </xf>
    <xf numFmtId="38" fontId="60" fillId="15" borderId="2" xfId="15" applyNumberFormat="1" applyFont="1" applyFill="1" applyBorder="1" applyAlignment="1" applyProtection="1">
      <alignment horizontal="left"/>
    </xf>
    <xf numFmtId="38" fontId="6" fillId="15" borderId="132" xfId="15" applyNumberFormat="1" applyFont="1" applyFill="1" applyBorder="1" applyAlignment="1" applyProtection="1">
      <alignment horizontal="left"/>
    </xf>
    <xf numFmtId="38" fontId="6" fillId="15" borderId="99" xfId="15" applyNumberFormat="1" applyFont="1" applyFill="1" applyBorder="1" applyAlignment="1" applyProtection="1">
      <alignment horizontal="left"/>
    </xf>
    <xf numFmtId="38" fontId="6" fillId="15" borderId="133" xfId="15" applyNumberFormat="1" applyFont="1" applyFill="1" applyBorder="1" applyAlignment="1" applyProtection="1">
      <alignment horizontal="left"/>
    </xf>
    <xf numFmtId="38" fontId="6" fillId="15" borderId="17" xfId="15" applyNumberFormat="1" applyFont="1" applyFill="1" applyBorder="1" applyAlignment="1" applyProtection="1">
      <alignment horizontal="left"/>
    </xf>
    <xf numFmtId="38" fontId="6" fillId="15" borderId="0" xfId="15" applyNumberFormat="1" applyFont="1" applyFill="1" applyBorder="1" applyAlignment="1" applyProtection="1">
      <alignment horizontal="left"/>
    </xf>
    <xf numFmtId="38" fontId="6" fillId="15" borderId="2" xfId="15" applyNumberFormat="1" applyFont="1" applyFill="1" applyBorder="1" applyAlignment="1" applyProtection="1">
      <alignment horizontal="left"/>
    </xf>
    <xf numFmtId="180" fontId="32" fillId="39" borderId="121" xfId="5" applyNumberFormat="1" applyFont="1" applyFill="1" applyBorder="1" applyAlignment="1" applyProtection="1"/>
    <xf numFmtId="38" fontId="184" fillId="40" borderId="116" xfId="15" applyNumberFormat="1" applyFont="1" applyFill="1" applyBorder="1" applyAlignment="1" applyProtection="1"/>
    <xf numFmtId="38" fontId="3" fillId="40" borderId="38" xfId="15" applyNumberFormat="1" applyFont="1" applyFill="1" applyBorder="1" applyAlignment="1" applyProtection="1"/>
    <xf numFmtId="38" fontId="3" fillId="40" borderId="138" xfId="15" applyNumberFormat="1" applyFont="1" applyFill="1" applyBorder="1" applyAlignment="1" applyProtection="1"/>
    <xf numFmtId="180" fontId="32" fillId="40" borderId="57" xfId="5" applyNumberFormat="1" applyFont="1" applyFill="1" applyBorder="1" applyAlignment="1" applyProtection="1"/>
    <xf numFmtId="180" fontId="54" fillId="40" borderId="57" xfId="5" applyNumberFormat="1" applyFont="1" applyFill="1" applyBorder="1" applyAlignment="1" applyProtection="1"/>
    <xf numFmtId="180" fontId="54" fillId="40" borderId="136" xfId="5" applyNumberFormat="1" applyFont="1" applyFill="1" applyBorder="1" applyAlignment="1" applyProtection="1"/>
    <xf numFmtId="0" fontId="54" fillId="26" borderId="141" xfId="0" applyFont="1" applyFill="1" applyBorder="1" applyAlignment="1" applyProtection="1">
      <alignment horizontal="left"/>
    </xf>
    <xf numFmtId="38" fontId="3" fillId="15" borderId="116" xfId="15" applyNumberFormat="1" applyFont="1" applyFill="1" applyBorder="1" applyAlignment="1" applyProtection="1"/>
    <xf numFmtId="38" fontId="3" fillId="15" borderId="38" xfId="15" applyNumberFormat="1" applyFont="1" applyFill="1" applyBorder="1" applyAlignment="1" applyProtection="1"/>
    <xf numFmtId="38" fontId="3" fillId="15" borderId="138" xfId="15" applyNumberFormat="1" applyFont="1" applyFill="1" applyBorder="1" applyAlignment="1" applyProtection="1"/>
    <xf numFmtId="0" fontId="54" fillId="15" borderId="104" xfId="5" applyFont="1" applyFill="1" applyBorder="1" applyAlignment="1" applyProtection="1">
      <alignment horizontal="left"/>
    </xf>
    <xf numFmtId="0" fontId="54" fillId="15" borderId="108" xfId="5" applyFont="1" applyFill="1" applyBorder="1" applyAlignment="1" applyProtection="1">
      <alignment horizontal="left"/>
    </xf>
    <xf numFmtId="0" fontId="54" fillId="15" borderId="105" xfId="5" applyFont="1" applyFill="1" applyBorder="1" applyAlignment="1" applyProtection="1">
      <alignment horizontal="left"/>
    </xf>
    <xf numFmtId="180" fontId="32" fillId="15" borderId="80" xfId="5" applyNumberFormat="1" applyFont="1" applyFill="1" applyBorder="1" applyAlignment="1" applyProtection="1"/>
    <xf numFmtId="180" fontId="54" fillId="15" borderId="80" xfId="5" applyNumberFormat="1" applyFont="1" applyFill="1" applyBorder="1" applyAlignment="1" applyProtection="1"/>
    <xf numFmtId="180" fontId="54" fillId="15" borderId="149" xfId="5" applyNumberFormat="1" applyFont="1" applyFill="1" applyBorder="1" applyAlignment="1" applyProtection="1"/>
    <xf numFmtId="175" fontId="210" fillId="17" borderId="96" xfId="5" quotePrefix="1" applyNumberFormat="1" applyFont="1" applyFill="1" applyBorder="1" applyAlignment="1" applyProtection="1"/>
    <xf numFmtId="175" fontId="210" fillId="17" borderId="94" xfId="5" quotePrefix="1" applyNumberFormat="1" applyFont="1" applyFill="1" applyBorder="1" applyAlignment="1" applyProtection="1"/>
    <xf numFmtId="3" fontId="32" fillId="17" borderId="0" xfId="5" applyNumberFormat="1" applyFont="1" applyFill="1" applyBorder="1" applyProtection="1"/>
    <xf numFmtId="0" fontId="210" fillId="17" borderId="96" xfId="5" quotePrefix="1" applyNumberFormat="1" applyFont="1" applyFill="1" applyBorder="1" applyAlignment="1" applyProtection="1"/>
    <xf numFmtId="0" fontId="32" fillId="17" borderId="0" xfId="5" applyFont="1" applyFill="1" applyBorder="1" applyAlignment="1" applyProtection="1">
      <alignment horizontal="center"/>
    </xf>
    <xf numFmtId="0" fontId="105" fillId="17" borderId="0" xfId="14" applyFont="1" applyFill="1" applyAlignment="1" applyProtection="1">
      <alignment horizontal="right"/>
    </xf>
    <xf numFmtId="181" fontId="167" fillId="15" borderId="3" xfId="5" applyNumberFormat="1" applyFont="1" applyFill="1" applyBorder="1" applyAlignment="1" applyProtection="1">
      <alignment horizontal="center"/>
    </xf>
    <xf numFmtId="0" fontId="6" fillId="17" borderId="0" xfId="14" applyFont="1" applyFill="1" applyProtection="1"/>
    <xf numFmtId="0" fontId="3" fillId="17" borderId="0" xfId="2" applyFont="1" applyFill="1" applyBorder="1" applyAlignment="1" applyProtection="1">
      <alignment horizontal="left" vertical="center"/>
    </xf>
    <xf numFmtId="0" fontId="32" fillId="32" borderId="0" xfId="5" applyNumberFormat="1" applyFont="1" applyFill="1" applyBorder="1" applyProtection="1"/>
    <xf numFmtId="0" fontId="83" fillId="32" borderId="0" xfId="5" applyFont="1" applyFill="1" applyAlignment="1" applyProtection="1">
      <alignment horizontal="center"/>
    </xf>
    <xf numFmtId="0" fontId="83" fillId="32" borderId="0" xfId="5" applyFont="1" applyFill="1" applyProtection="1"/>
    <xf numFmtId="1" fontId="54" fillId="17" borderId="0" xfId="5" applyNumberFormat="1" applyFont="1" applyFill="1" applyBorder="1" applyAlignment="1" applyProtection="1">
      <alignment horizontal="center"/>
    </xf>
    <xf numFmtId="0" fontId="54" fillId="17" borderId="0" xfId="5" applyNumberFormat="1" applyFont="1" applyFill="1" applyBorder="1" applyAlignment="1" applyProtection="1">
      <alignment horizontal="center"/>
    </xf>
    <xf numFmtId="0" fontId="84" fillId="32" borderId="0" xfId="5" applyFont="1" applyFill="1" applyProtection="1"/>
    <xf numFmtId="0" fontId="84" fillId="32" borderId="0" xfId="5" applyNumberFormat="1" applyFont="1" applyFill="1" applyProtection="1"/>
    <xf numFmtId="0" fontId="84" fillId="32" borderId="0" xfId="5" applyFont="1" applyFill="1" applyBorder="1" applyProtection="1"/>
    <xf numFmtId="0" fontId="106" fillId="15" borderId="89" xfId="14" applyFont="1" applyFill="1" applyBorder="1" applyProtection="1"/>
    <xf numFmtId="0" fontId="106" fillId="15" borderId="6" xfId="14" applyFont="1" applyFill="1" applyBorder="1" applyProtection="1"/>
    <xf numFmtId="0" fontId="106" fillId="15" borderId="7" xfId="14" applyFont="1" applyFill="1" applyBorder="1" applyProtection="1"/>
    <xf numFmtId="176" fontId="95" fillId="9" borderId="150" xfId="5" applyNumberFormat="1" applyFont="1" applyFill="1" applyBorder="1" applyAlignment="1" applyProtection="1">
      <alignment horizontal="center"/>
    </xf>
    <xf numFmtId="176" fontId="97" fillId="9" borderId="151" xfId="5" applyNumberFormat="1" applyFont="1" applyFill="1" applyBorder="1" applyAlignment="1" applyProtection="1">
      <alignment horizontal="center"/>
    </xf>
    <xf numFmtId="176" fontId="3" fillId="7" borderId="0" xfId="15" applyNumberFormat="1" applyFont="1" applyFill="1" applyAlignment="1" applyProtection="1"/>
    <xf numFmtId="176" fontId="96" fillId="13" borderId="150" xfId="5" applyNumberFormat="1" applyFont="1" applyFill="1" applyBorder="1" applyAlignment="1" applyProtection="1">
      <alignment horizontal="center"/>
    </xf>
    <xf numFmtId="176" fontId="97" fillId="13" borderId="151" xfId="5" applyNumberFormat="1" applyFont="1" applyFill="1" applyBorder="1" applyAlignment="1" applyProtection="1">
      <alignment horizontal="center"/>
    </xf>
    <xf numFmtId="176" fontId="29" fillId="7" borderId="0" xfId="14" applyNumberFormat="1" applyFont="1" applyFill="1" applyProtection="1"/>
    <xf numFmtId="176" fontId="97" fillId="11" borderId="152" xfId="5" applyNumberFormat="1" applyFont="1" applyFill="1" applyBorder="1" applyAlignment="1" applyProtection="1">
      <alignment horizontal="center"/>
    </xf>
    <xf numFmtId="176" fontId="84" fillId="32" borderId="0" xfId="5" applyNumberFormat="1" applyFont="1" applyFill="1" applyProtection="1"/>
    <xf numFmtId="176" fontId="6" fillId="5" borderId="153" xfId="5" applyNumberFormat="1" applyFont="1" applyFill="1" applyBorder="1" applyAlignment="1" applyProtection="1">
      <alignment horizontal="center"/>
    </xf>
    <xf numFmtId="0" fontId="12" fillId="15" borderId="154" xfId="5" applyNumberFormat="1" applyFont="1" applyFill="1" applyBorder="1" applyAlignment="1" applyProtection="1">
      <alignment horizontal="center"/>
    </xf>
    <xf numFmtId="0" fontId="11" fillId="15" borderId="155" xfId="5" applyNumberFormat="1" applyFont="1" applyFill="1" applyBorder="1" applyAlignment="1" applyProtection="1">
      <alignment horizontal="center"/>
    </xf>
    <xf numFmtId="0" fontId="83" fillId="32" borderId="0" xfId="5" applyNumberFormat="1" applyFont="1" applyFill="1" applyBorder="1" applyProtection="1"/>
    <xf numFmtId="0" fontId="83" fillId="32" borderId="0" xfId="5" applyFont="1" applyFill="1" applyBorder="1" applyAlignment="1" applyProtection="1">
      <alignment horizontal="center"/>
    </xf>
    <xf numFmtId="0" fontId="106" fillId="15" borderId="121" xfId="14" applyFont="1" applyFill="1" applyBorder="1" applyProtection="1"/>
    <xf numFmtId="0" fontId="106" fillId="15" borderId="142" xfId="14" applyFont="1" applyFill="1" applyBorder="1" applyProtection="1"/>
    <xf numFmtId="0" fontId="106" fillId="15" borderId="143" xfId="14" applyFont="1" applyFill="1" applyBorder="1" applyProtection="1"/>
    <xf numFmtId="176" fontId="95" fillId="9" borderId="156" xfId="5" applyNumberFormat="1" applyFont="1" applyFill="1" applyBorder="1" applyAlignment="1" applyProtection="1">
      <alignment horizontal="center"/>
    </xf>
    <xf numFmtId="176" fontId="97" fillId="9" borderId="157" xfId="5" applyNumberFormat="1" applyFont="1" applyFill="1" applyBorder="1" applyAlignment="1" applyProtection="1">
      <alignment horizontal="center"/>
    </xf>
    <xf numFmtId="176" fontId="96" fillId="13" borderId="156" xfId="5" applyNumberFormat="1" applyFont="1" applyFill="1" applyBorder="1" applyAlignment="1" applyProtection="1">
      <alignment horizontal="center"/>
    </xf>
    <xf numFmtId="176" fontId="97" fillId="13" borderId="157" xfId="5" applyNumberFormat="1" applyFont="1" applyFill="1" applyBorder="1" applyAlignment="1" applyProtection="1">
      <alignment horizontal="center"/>
    </xf>
    <xf numFmtId="176" fontId="97" fillId="11" borderId="158" xfId="5" applyNumberFormat="1" applyFont="1" applyFill="1" applyBorder="1" applyAlignment="1" applyProtection="1">
      <alignment horizontal="center"/>
    </xf>
    <xf numFmtId="176" fontId="37" fillId="5" borderId="144" xfId="5" applyNumberFormat="1" applyFont="1" applyFill="1" applyBorder="1" applyAlignment="1" applyProtection="1">
      <alignment horizontal="center"/>
    </xf>
    <xf numFmtId="0" fontId="12" fillId="15" borderId="159" xfId="5" applyNumberFormat="1" applyFont="1" applyFill="1" applyBorder="1" applyAlignment="1" applyProtection="1">
      <alignment horizontal="center"/>
    </xf>
    <xf numFmtId="0" fontId="11" fillId="15" borderId="160" xfId="5" applyNumberFormat="1" applyFont="1" applyFill="1" applyBorder="1" applyAlignment="1" applyProtection="1">
      <alignment horizontal="center"/>
    </xf>
    <xf numFmtId="176" fontId="83" fillId="32" borderId="0" xfId="5" applyNumberFormat="1" applyFont="1" applyFill="1" applyProtection="1"/>
    <xf numFmtId="176" fontId="229" fillId="9" borderId="150" xfId="5" applyNumberFormat="1" applyFont="1" applyFill="1" applyBorder="1" applyAlignment="1" applyProtection="1">
      <alignment horizontal="center"/>
    </xf>
    <xf numFmtId="176" fontId="230" fillId="9" borderId="151" xfId="5" applyNumberFormat="1" applyFont="1" applyFill="1" applyBorder="1" applyAlignment="1" applyProtection="1">
      <alignment horizontal="center"/>
    </xf>
    <xf numFmtId="176" fontId="231" fillId="13" borderId="150" xfId="5" applyNumberFormat="1" applyFont="1" applyFill="1" applyBorder="1" applyAlignment="1" applyProtection="1">
      <alignment horizontal="center"/>
    </xf>
    <xf numFmtId="176" fontId="232" fillId="13" borderId="151" xfId="5" applyNumberFormat="1" applyFont="1" applyFill="1" applyBorder="1" applyAlignment="1" applyProtection="1">
      <alignment horizontal="center"/>
    </xf>
    <xf numFmtId="176" fontId="233" fillId="11" borderId="152" xfId="5" applyNumberFormat="1" applyFont="1" applyFill="1" applyBorder="1" applyAlignment="1" applyProtection="1">
      <alignment horizontal="center"/>
    </xf>
    <xf numFmtId="176" fontId="234" fillId="5" borderId="153" xfId="5" applyNumberFormat="1" applyFont="1" applyFill="1" applyBorder="1" applyAlignment="1" applyProtection="1">
      <alignment horizontal="center"/>
    </xf>
    <xf numFmtId="176" fontId="12" fillId="15" borderId="154" xfId="5" applyNumberFormat="1" applyFont="1" applyFill="1" applyBorder="1" applyAlignment="1" applyProtection="1">
      <alignment horizontal="center"/>
    </xf>
    <xf numFmtId="176" fontId="11" fillId="15" borderId="155" xfId="5" applyNumberFormat="1" applyFont="1" applyFill="1" applyBorder="1" applyAlignment="1" applyProtection="1">
      <alignment horizontal="center"/>
    </xf>
    <xf numFmtId="176" fontId="229" fillId="9" borderId="156" xfId="5" applyNumberFormat="1" applyFont="1" applyFill="1" applyBorder="1" applyAlignment="1" applyProtection="1">
      <alignment horizontal="center"/>
    </xf>
    <xf numFmtId="176" fontId="230" fillId="9" borderId="157" xfId="5" applyNumberFormat="1" applyFont="1" applyFill="1" applyBorder="1" applyAlignment="1" applyProtection="1">
      <alignment horizontal="center"/>
    </xf>
    <xf numFmtId="176" fontId="231" fillId="13" borderId="156" xfId="5" applyNumberFormat="1" applyFont="1" applyFill="1" applyBorder="1" applyAlignment="1" applyProtection="1">
      <alignment horizontal="center"/>
    </xf>
    <xf numFmtId="176" fontId="232" fillId="13" borderId="157" xfId="5" applyNumberFormat="1" applyFont="1" applyFill="1" applyBorder="1" applyAlignment="1" applyProtection="1">
      <alignment horizontal="center"/>
    </xf>
    <xf numFmtId="176" fontId="233" fillId="11" borderId="158" xfId="5" applyNumberFormat="1" applyFont="1" applyFill="1" applyBorder="1" applyAlignment="1" applyProtection="1">
      <alignment horizontal="center"/>
    </xf>
    <xf numFmtId="176" fontId="234" fillId="5" borderId="144" xfId="5" applyNumberFormat="1" applyFont="1" applyFill="1" applyBorder="1" applyAlignment="1" applyProtection="1">
      <alignment horizontal="center"/>
    </xf>
    <xf numFmtId="176" fontId="12" fillId="15" borderId="159" xfId="5" applyNumberFormat="1" applyFont="1" applyFill="1" applyBorder="1" applyAlignment="1" applyProtection="1">
      <alignment horizontal="center"/>
    </xf>
    <xf numFmtId="176" fontId="11" fillId="15" borderId="160" xfId="5" applyNumberFormat="1" applyFont="1" applyFill="1" applyBorder="1" applyAlignment="1" applyProtection="1">
      <alignment horizontal="center"/>
    </xf>
    <xf numFmtId="0" fontId="158" fillId="0" borderId="0" xfId="5" applyProtection="1"/>
    <xf numFmtId="0" fontId="158" fillId="0" borderId="0" xfId="5" applyNumberFormat="1" applyProtection="1"/>
    <xf numFmtId="172" fontId="164" fillId="17" borderId="3" xfId="2" applyNumberFormat="1" applyFont="1" applyFill="1" applyBorder="1" applyAlignment="1" applyProtection="1">
      <alignment horizontal="center" vertical="center"/>
    </xf>
    <xf numFmtId="3" fontId="6" fillId="15" borderId="0" xfId="2" quotePrefix="1" applyNumberFormat="1" applyFont="1" applyFill="1" applyAlignment="1" applyProtection="1">
      <alignment horizontal="right" vertical="center"/>
    </xf>
    <xf numFmtId="3" fontId="176" fillId="18" borderId="100" xfId="2" applyNumberFormat="1" applyFont="1" applyFill="1" applyBorder="1" applyAlignment="1" applyProtection="1">
      <alignment horizontal="left" vertical="center"/>
    </xf>
    <xf numFmtId="3" fontId="3" fillId="18" borderId="16" xfId="2" applyNumberFormat="1" applyFont="1" applyFill="1" applyBorder="1" applyAlignment="1" applyProtection="1">
      <alignment horizontal="right" vertical="center"/>
    </xf>
    <xf numFmtId="3" fontId="3" fillId="18" borderId="4" xfId="2" applyNumberFormat="1" applyFont="1" applyFill="1" applyBorder="1" applyAlignment="1" applyProtection="1">
      <alignment horizontal="right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 wrapText="1"/>
    </xf>
    <xf numFmtId="0" fontId="3" fillId="14" borderId="0" xfId="2" applyFont="1" applyFill="1" applyAlignment="1">
      <alignment vertical="center"/>
    </xf>
    <xf numFmtId="0" fontId="3" fillId="14" borderId="0" xfId="2" applyFont="1" applyFill="1" applyAlignment="1">
      <alignment vertical="center" wrapText="1"/>
    </xf>
    <xf numFmtId="0" fontId="3" fillId="14" borderId="0" xfId="2" applyFont="1" applyFill="1" applyAlignment="1" applyProtection="1">
      <alignment vertical="center"/>
    </xf>
    <xf numFmtId="3" fontId="235" fillId="24" borderId="3" xfId="2" applyNumberFormat="1" applyFont="1" applyFill="1" applyBorder="1" applyAlignment="1" applyProtection="1">
      <alignment horizontal="center" vertical="center"/>
    </xf>
    <xf numFmtId="38" fontId="3" fillId="15" borderId="115" xfId="15" applyNumberFormat="1" applyFont="1" applyFill="1" applyBorder="1" applyAlignment="1" applyProtection="1">
      <alignment horizontal="center"/>
    </xf>
    <xf numFmtId="38" fontId="3" fillId="15" borderId="23" xfId="15" applyNumberFormat="1" applyFont="1" applyFill="1" applyBorder="1" applyAlignment="1" applyProtection="1">
      <alignment horizontal="center"/>
    </xf>
    <xf numFmtId="38" fontId="3" fillId="15" borderId="102" xfId="15" applyNumberFormat="1" applyFont="1" applyFill="1" applyBorder="1" applyAlignment="1" applyProtection="1">
      <alignment horizontal="center"/>
    </xf>
    <xf numFmtId="3" fontId="94" fillId="15" borderId="38" xfId="0" applyNumberFormat="1" applyFont="1" applyFill="1" applyBorder="1" applyAlignment="1" applyProtection="1">
      <alignment horizontal="center" vertical="center"/>
    </xf>
    <xf numFmtId="0" fontId="206" fillId="24" borderId="3" xfId="2" applyNumberFormat="1" applyFont="1" applyFill="1" applyBorder="1" applyAlignment="1" applyProtection="1">
      <alignment horizontal="center" vertical="center"/>
    </xf>
    <xf numFmtId="3" fontId="206" fillId="17" borderId="52" xfId="2" applyNumberFormat="1" applyFont="1" applyFill="1" applyBorder="1" applyAlignment="1" applyProtection="1">
      <alignment horizontal="right" vertical="center"/>
    </xf>
    <xf numFmtId="3" fontId="11" fillId="15" borderId="0" xfId="2" quotePrefix="1" applyNumberFormat="1" applyFont="1" applyFill="1" applyAlignment="1" applyProtection="1">
      <alignment horizontal="right" vertical="center"/>
    </xf>
    <xf numFmtId="3" fontId="185" fillId="26" borderId="52" xfId="2" applyNumberFormat="1" applyFont="1" applyFill="1" applyBorder="1" applyAlignment="1" applyProtection="1">
      <alignment vertical="center"/>
    </xf>
    <xf numFmtId="3" fontId="11" fillId="15" borderId="53" xfId="2" applyNumberFormat="1" applyFont="1" applyFill="1" applyBorder="1" applyAlignment="1" applyProtection="1">
      <alignment horizontal="right" vertical="center"/>
    </xf>
    <xf numFmtId="3" fontId="11" fillId="15" borderId="55" xfId="2" applyNumberFormat="1" applyFont="1" applyFill="1" applyBorder="1" applyAlignment="1" applyProtection="1">
      <alignment horizontal="right" vertical="center"/>
    </xf>
    <xf numFmtId="3" fontId="11" fillId="15" borderId="65" xfId="2" applyNumberFormat="1" applyFont="1" applyFill="1" applyBorder="1" applyAlignment="1" applyProtection="1">
      <alignment horizontal="right" vertical="center"/>
    </xf>
    <xf numFmtId="3" fontId="11" fillId="15" borderId="60" xfId="2" applyNumberFormat="1" applyFont="1" applyFill="1" applyBorder="1" applyAlignment="1" applyProtection="1">
      <alignment horizontal="right" vertical="center"/>
    </xf>
    <xf numFmtId="3" fontId="11" fillId="15" borderId="54" xfId="2" applyNumberFormat="1" applyFont="1" applyFill="1" applyBorder="1" applyAlignment="1" applyProtection="1">
      <alignment horizontal="right" vertical="center"/>
    </xf>
    <xf numFmtId="3" fontId="11" fillId="15" borderId="90" xfId="2" applyNumberFormat="1" applyFont="1" applyFill="1" applyBorder="1" applyAlignment="1" applyProtection="1">
      <alignment horizontal="right" vertical="center"/>
    </xf>
    <xf numFmtId="3" fontId="11" fillId="15" borderId="65" xfId="2" applyNumberFormat="1" applyFont="1" applyFill="1" applyBorder="1" applyAlignment="1" applyProtection="1">
      <alignment vertical="center"/>
    </xf>
    <xf numFmtId="3" fontId="11" fillId="15" borderId="10" xfId="2" applyNumberFormat="1" applyFont="1" applyFill="1" applyBorder="1" applyAlignment="1" applyProtection="1">
      <alignment vertical="center"/>
    </xf>
    <xf numFmtId="3" fontId="11" fillId="15" borderId="55" xfId="2" applyNumberFormat="1" applyFont="1" applyFill="1" applyBorder="1" applyAlignment="1" applyProtection="1">
      <alignment vertical="center"/>
    </xf>
    <xf numFmtId="3" fontId="11" fillId="15" borderId="54" xfId="2" applyNumberFormat="1" applyFont="1" applyFill="1" applyBorder="1" applyAlignment="1" applyProtection="1">
      <alignment vertical="center"/>
    </xf>
    <xf numFmtId="3" fontId="11" fillId="15" borderId="53" xfId="2" applyNumberFormat="1" applyFont="1" applyFill="1" applyBorder="1" applyAlignment="1" applyProtection="1">
      <alignment vertical="center"/>
    </xf>
    <xf numFmtId="3" fontId="11" fillId="15" borderId="17" xfId="2" applyNumberFormat="1" applyFont="1" applyFill="1" applyBorder="1" applyAlignment="1" applyProtection="1">
      <alignment vertical="center"/>
    </xf>
    <xf numFmtId="3" fontId="11" fillId="15" borderId="16" xfId="2" applyNumberFormat="1" applyFont="1" applyFill="1" applyBorder="1" applyAlignment="1" applyProtection="1">
      <alignment vertical="center"/>
    </xf>
    <xf numFmtId="3" fontId="11" fillId="15" borderId="57" xfId="2" applyNumberFormat="1" applyFont="1" applyFill="1" applyBorder="1" applyAlignment="1" applyProtection="1">
      <alignment horizontal="right" vertical="center"/>
    </xf>
    <xf numFmtId="3" fontId="11" fillId="15" borderId="120" xfId="2" applyNumberFormat="1" applyFont="1" applyFill="1" applyBorder="1" applyAlignment="1" applyProtection="1">
      <alignment horizontal="right" vertical="center"/>
    </xf>
    <xf numFmtId="3" fontId="11" fillId="15" borderId="120" xfId="2" applyNumberFormat="1" applyFont="1" applyFill="1" applyBorder="1" applyAlignment="1" applyProtection="1">
      <alignment vertical="center"/>
    </xf>
    <xf numFmtId="3" fontId="11" fillId="15" borderId="57" xfId="2" applyNumberFormat="1" applyFont="1" applyFill="1" applyBorder="1" applyAlignment="1" applyProtection="1">
      <alignment vertical="center"/>
    </xf>
    <xf numFmtId="3" fontId="11" fillId="15" borderId="70" xfId="2" applyNumberFormat="1" applyFont="1" applyFill="1" applyBorder="1" applyAlignment="1" applyProtection="1">
      <alignment vertical="center"/>
    </xf>
    <xf numFmtId="3" fontId="11" fillId="15" borderId="70" xfId="2" applyNumberFormat="1" applyFont="1" applyFill="1" applyBorder="1" applyAlignment="1" applyProtection="1">
      <alignment horizontal="right" vertical="center"/>
    </xf>
    <xf numFmtId="3" fontId="11" fillId="15" borderId="10" xfId="2" applyNumberFormat="1" applyFont="1" applyFill="1" applyBorder="1" applyAlignment="1" applyProtection="1">
      <alignment horizontal="right" vertical="center"/>
    </xf>
    <xf numFmtId="3" fontId="11" fillId="15" borderId="60" xfId="2" applyNumberFormat="1" applyFont="1" applyFill="1" applyBorder="1" applyAlignment="1" applyProtection="1">
      <alignment vertical="center"/>
    </xf>
    <xf numFmtId="3" fontId="11" fillId="15" borderId="73" xfId="2" applyNumberFormat="1" applyFont="1" applyFill="1" applyBorder="1" applyAlignment="1" applyProtection="1">
      <alignment vertical="center"/>
    </xf>
    <xf numFmtId="3" fontId="11" fillId="15" borderId="73" xfId="2" applyNumberFormat="1" applyFont="1" applyFill="1" applyBorder="1" applyAlignment="1" applyProtection="1">
      <alignment horizontal="right" vertical="center"/>
    </xf>
    <xf numFmtId="3" fontId="11" fillId="15" borderId="77" xfId="2" applyNumberFormat="1" applyFont="1" applyFill="1" applyBorder="1" applyAlignment="1" applyProtection="1">
      <alignment vertical="center"/>
    </xf>
    <xf numFmtId="0" fontId="55" fillId="20" borderId="10" xfId="2" applyFont="1" applyFill="1" applyBorder="1" applyAlignment="1" applyProtection="1">
      <alignment horizontal="center" vertical="center" wrapText="1"/>
    </xf>
    <xf numFmtId="3" fontId="55" fillId="15" borderId="52" xfId="2" quotePrefix="1" applyNumberFormat="1" applyFont="1" applyFill="1" applyBorder="1" applyAlignment="1" applyProtection="1">
      <alignment horizontal="center" vertical="center"/>
    </xf>
    <xf numFmtId="3" fontId="11" fillId="15" borderId="161" xfId="2" applyNumberFormat="1" applyFont="1" applyFill="1" applyBorder="1" applyAlignment="1" applyProtection="1">
      <alignment vertical="center"/>
    </xf>
    <xf numFmtId="3" fontId="11" fillId="15" borderId="88" xfId="2" applyNumberFormat="1" applyFont="1" applyFill="1" applyBorder="1" applyAlignment="1" applyProtection="1">
      <alignment vertical="center"/>
    </xf>
    <xf numFmtId="0" fontId="54" fillId="41" borderId="14" xfId="0" applyFont="1" applyFill="1" applyBorder="1" applyAlignment="1" applyProtection="1">
      <alignment horizontal="center" vertical="center" wrapText="1"/>
    </xf>
    <xf numFmtId="0" fontId="54" fillId="41" borderId="15" xfId="0" applyFont="1" applyFill="1" applyBorder="1" applyAlignment="1" applyProtection="1">
      <alignment horizontal="center" vertical="center" wrapText="1"/>
    </xf>
    <xf numFmtId="0" fontId="54" fillId="41" borderId="13" xfId="0" applyFont="1" applyFill="1" applyBorder="1" applyAlignment="1" applyProtection="1">
      <alignment horizontal="center" vertical="center" wrapText="1"/>
    </xf>
    <xf numFmtId="3" fontId="32" fillId="15" borderId="25" xfId="0" applyNumberFormat="1" applyFont="1" applyFill="1" applyBorder="1" applyAlignment="1" applyProtection="1"/>
    <xf numFmtId="3" fontId="32" fillId="15" borderId="30" xfId="0" applyNumberFormat="1" applyFont="1" applyFill="1" applyBorder="1" applyAlignment="1" applyProtection="1"/>
    <xf numFmtId="3" fontId="32" fillId="15" borderId="162" xfId="0" applyNumberFormat="1" applyFont="1" applyFill="1" applyBorder="1" applyAlignment="1" applyProtection="1"/>
    <xf numFmtId="3" fontId="32" fillId="24" borderId="21" xfId="0" applyNumberFormat="1" applyFont="1" applyFill="1" applyBorder="1" applyAlignment="1" applyProtection="1"/>
    <xf numFmtId="3" fontId="32" fillId="24" borderId="35" xfId="0" applyNumberFormat="1" applyFont="1" applyFill="1" applyBorder="1" applyAlignment="1" applyProtection="1"/>
    <xf numFmtId="173" fontId="11" fillId="24" borderId="3" xfId="2" applyNumberFormat="1" applyFont="1" applyFill="1" applyBorder="1" applyAlignment="1" applyProtection="1">
      <alignment horizontal="center" vertical="center"/>
      <protection locked="0"/>
    </xf>
    <xf numFmtId="0" fontId="236" fillId="19" borderId="73" xfId="2" applyFont="1" applyFill="1" applyBorder="1" applyAlignment="1" applyProtection="1">
      <alignment horizontal="center" vertical="center" wrapText="1"/>
    </xf>
    <xf numFmtId="3" fontId="27" fillId="0" borderId="52" xfId="2" quotePrefix="1" applyNumberFormat="1" applyFont="1" applyFill="1" applyBorder="1" applyAlignment="1" applyProtection="1">
      <alignment horizontal="center" vertical="center"/>
    </xf>
    <xf numFmtId="3" fontId="12" fillId="15" borderId="21" xfId="2" applyNumberFormat="1" applyFont="1" applyFill="1" applyBorder="1" applyAlignment="1" applyProtection="1">
      <alignment horizontal="right" vertical="center"/>
      <protection locked="0"/>
    </xf>
    <xf numFmtId="3" fontId="12" fillId="15" borderId="30" xfId="2" applyNumberFormat="1" applyFont="1" applyFill="1" applyBorder="1" applyAlignment="1" applyProtection="1">
      <alignment horizontal="right" vertical="center"/>
      <protection locked="0"/>
    </xf>
    <xf numFmtId="3" fontId="12" fillId="15" borderId="25" xfId="2" applyNumberFormat="1" applyFont="1" applyFill="1" applyBorder="1" applyAlignment="1" applyProtection="1">
      <alignment horizontal="right" vertical="center"/>
      <protection locked="0"/>
    </xf>
    <xf numFmtId="3" fontId="12" fillId="15" borderId="35" xfId="2" applyNumberFormat="1" applyFont="1" applyFill="1" applyBorder="1" applyAlignment="1" applyProtection="1">
      <alignment horizontal="right" vertical="center"/>
      <protection locked="0"/>
    </xf>
    <xf numFmtId="3" fontId="178" fillId="24" borderId="8" xfId="2" applyNumberFormat="1" applyFont="1" applyFill="1" applyBorder="1" applyAlignment="1" applyProtection="1">
      <alignment horizontal="right" vertical="center"/>
      <protection locked="0"/>
    </xf>
    <xf numFmtId="3" fontId="178" fillId="24" borderId="3" xfId="2" applyNumberFormat="1" applyFont="1" applyFill="1" applyBorder="1" applyAlignment="1" applyProtection="1">
      <alignment horizontal="right" vertical="center"/>
      <protection locked="0"/>
    </xf>
    <xf numFmtId="3" fontId="178" fillId="24" borderId="9" xfId="2" applyNumberFormat="1" applyFont="1" applyFill="1" applyBorder="1" applyAlignment="1" applyProtection="1">
      <alignment horizontal="right" vertical="center"/>
      <protection locked="0"/>
    </xf>
    <xf numFmtId="3" fontId="12" fillId="15" borderId="67" xfId="2" applyNumberFormat="1" applyFont="1" applyFill="1" applyBorder="1" applyAlignment="1" applyProtection="1">
      <alignment horizontal="right" vertical="center"/>
      <protection locked="0"/>
    </xf>
    <xf numFmtId="3" fontId="12" fillId="15" borderId="74" xfId="2" applyNumberFormat="1" applyFont="1" applyFill="1" applyBorder="1" applyAlignment="1" applyProtection="1">
      <alignment horizontal="right" vertical="center"/>
      <protection locked="0"/>
    </xf>
    <xf numFmtId="3" fontId="12" fillId="15" borderId="72" xfId="2" applyNumberFormat="1" applyFont="1" applyFill="1" applyBorder="1" applyAlignment="1" applyProtection="1">
      <alignment horizontal="right" vertical="center"/>
      <protection locked="0"/>
    </xf>
    <xf numFmtId="3" fontId="12" fillId="15" borderId="62" xfId="2" applyNumberFormat="1" applyFont="1" applyFill="1" applyBorder="1" applyAlignment="1" applyProtection="1">
      <alignment horizontal="right" vertical="center"/>
      <protection locked="0"/>
    </xf>
    <xf numFmtId="3" fontId="173" fillId="17" borderId="8" xfId="2" applyNumberFormat="1" applyFont="1" applyFill="1" applyBorder="1" applyAlignment="1" applyProtection="1">
      <alignment horizontal="right" vertical="center"/>
      <protection locked="0"/>
    </xf>
    <xf numFmtId="3" fontId="173" fillId="17" borderId="3" xfId="2" applyNumberFormat="1" applyFont="1" applyFill="1" applyBorder="1" applyAlignment="1" applyProtection="1">
      <alignment horizontal="right" vertical="center"/>
      <protection locked="0"/>
    </xf>
    <xf numFmtId="3" fontId="173" fillId="17" borderId="9" xfId="2" applyNumberFormat="1" applyFont="1" applyFill="1" applyBorder="1" applyAlignment="1" applyProtection="1">
      <alignment horizontal="right" vertical="center"/>
      <protection locked="0"/>
    </xf>
    <xf numFmtId="182" fontId="176" fillId="18" borderId="42" xfId="12" applyNumberFormat="1" applyFont="1" applyFill="1" applyBorder="1" applyAlignment="1" applyProtection="1">
      <alignment horizontal="center" vertical="center" wrapText="1"/>
    </xf>
    <xf numFmtId="170" fontId="6" fillId="15" borderId="49" xfId="10" quotePrefix="1" applyNumberFormat="1" applyFont="1" applyFill="1" applyBorder="1" applyAlignment="1">
      <alignment horizontal="right" vertical="center"/>
    </xf>
    <xf numFmtId="0" fontId="6" fillId="15" borderId="50" xfId="2" applyFont="1" applyFill="1" applyBorder="1" applyAlignment="1">
      <alignment vertical="center"/>
    </xf>
    <xf numFmtId="0" fontId="6" fillId="15" borderId="50" xfId="2" applyFont="1" applyFill="1" applyBorder="1" applyAlignment="1">
      <alignment vertical="center" wrapText="1"/>
    </xf>
    <xf numFmtId="170" fontId="6" fillId="15" borderId="17" xfId="10" quotePrefix="1" applyNumberFormat="1" applyFont="1" applyFill="1" applyBorder="1" applyAlignment="1">
      <alignment horizontal="right" vertical="center"/>
    </xf>
    <xf numFmtId="0" fontId="6" fillId="15" borderId="0" xfId="2" applyFont="1" applyFill="1" applyBorder="1" applyAlignment="1">
      <alignment vertical="center" wrapText="1"/>
    </xf>
    <xf numFmtId="3" fontId="3" fillId="15" borderId="16" xfId="2" applyNumberFormat="1" applyFont="1" applyFill="1" applyBorder="1" applyAlignment="1" applyProtection="1">
      <alignment horizontal="right" vertical="center"/>
    </xf>
    <xf numFmtId="3" fontId="3" fillId="15" borderId="88" xfId="2" applyNumberFormat="1" applyFont="1" applyFill="1" applyBorder="1" applyAlignment="1" applyProtection="1">
      <alignment horizontal="right" vertical="center"/>
    </xf>
    <xf numFmtId="3" fontId="3" fillId="15" borderId="73" xfId="2" applyNumberFormat="1" applyFont="1" applyFill="1" applyBorder="1" applyAlignment="1" applyProtection="1">
      <alignment horizontal="right" vertical="center"/>
    </xf>
    <xf numFmtId="3" fontId="3" fillId="15" borderId="85" xfId="2" applyNumberFormat="1" applyFont="1" applyFill="1" applyBorder="1" applyAlignment="1">
      <alignment horizontal="right" vertical="center"/>
    </xf>
    <xf numFmtId="3" fontId="3" fillId="15" borderId="84" xfId="2" applyNumberFormat="1" applyFont="1" applyFill="1" applyBorder="1" applyAlignment="1">
      <alignment horizontal="right" vertical="center"/>
    </xf>
    <xf numFmtId="3" fontId="3" fillId="15" borderId="91" xfId="2" applyNumberFormat="1" applyFont="1" applyFill="1" applyBorder="1" applyAlignment="1">
      <alignment horizontal="right" vertical="center"/>
    </xf>
    <xf numFmtId="3" fontId="3" fillId="15" borderId="56" xfId="2" applyNumberFormat="1" applyFont="1" applyFill="1" applyBorder="1" applyAlignment="1">
      <alignment horizontal="right" vertical="center"/>
    </xf>
    <xf numFmtId="3" fontId="3" fillId="15" borderId="1" xfId="2" applyNumberFormat="1" applyFont="1" applyFill="1" applyBorder="1" applyAlignment="1">
      <alignment horizontal="right" vertical="center"/>
    </xf>
    <xf numFmtId="3" fontId="3" fillId="15" borderId="74" xfId="2" applyNumberFormat="1" applyFont="1" applyFill="1" applyBorder="1" applyAlignment="1">
      <alignment horizontal="right" vertical="center"/>
    </xf>
    <xf numFmtId="3" fontId="3" fillId="15" borderId="14" xfId="2" applyNumberFormat="1" applyFont="1" applyFill="1" applyBorder="1" applyAlignment="1">
      <alignment horizontal="right" vertical="center"/>
    </xf>
    <xf numFmtId="3" fontId="3" fillId="15" borderId="15" xfId="2" applyNumberFormat="1" applyFont="1" applyFill="1" applyBorder="1" applyAlignment="1">
      <alignment horizontal="right" vertical="center"/>
    </xf>
    <xf numFmtId="3" fontId="3" fillId="15" borderId="13" xfId="2" applyNumberFormat="1" applyFont="1" applyFill="1" applyBorder="1" applyAlignment="1">
      <alignment horizontal="right" vertical="center"/>
    </xf>
    <xf numFmtId="0" fontId="6" fillId="15" borderId="17" xfId="2" applyFont="1" applyFill="1" applyBorder="1" applyAlignment="1" applyProtection="1">
      <alignment vertical="center"/>
      <protection locked="0"/>
    </xf>
    <xf numFmtId="0" fontId="3" fillId="15" borderId="17" xfId="2" applyFont="1" applyFill="1" applyBorder="1" applyAlignment="1">
      <alignment horizontal="center" vertical="center"/>
    </xf>
    <xf numFmtId="1" fontId="176" fillId="16" borderId="88" xfId="2" applyNumberFormat="1" applyFont="1" applyFill="1" applyBorder="1" applyAlignment="1" applyProtection="1">
      <alignment horizontal="center" vertical="center" wrapText="1"/>
      <protection locked="0"/>
    </xf>
    <xf numFmtId="0" fontId="3" fillId="15" borderId="3" xfId="2" applyFont="1" applyFill="1" applyBorder="1" applyAlignment="1">
      <alignment horizontal="center" vertical="center"/>
    </xf>
    <xf numFmtId="3" fontId="55" fillId="15" borderId="82" xfId="2" quotePrefix="1" applyNumberFormat="1" applyFont="1" applyFill="1" applyBorder="1" applyAlignment="1">
      <alignment horizontal="center" vertical="center"/>
    </xf>
    <xf numFmtId="0" fontId="3" fillId="15" borderId="11" xfId="2" quotePrefix="1" applyFont="1" applyFill="1" applyBorder="1" applyAlignment="1">
      <alignment horizontal="center" vertical="center"/>
    </xf>
    <xf numFmtId="0" fontId="3" fillId="0" borderId="82" xfId="2" quotePrefix="1" applyFont="1" applyBorder="1" applyAlignment="1">
      <alignment horizontal="center" vertical="center" wrapText="1"/>
    </xf>
    <xf numFmtId="0" fontId="237" fillId="15" borderId="82" xfId="2" applyFont="1" applyFill="1" applyBorder="1" applyAlignment="1">
      <alignment horizontal="center" vertical="center" wrapText="1"/>
    </xf>
    <xf numFmtId="169" fontId="238" fillId="15" borderId="12" xfId="2" applyNumberFormat="1" applyFont="1" applyFill="1" applyBorder="1" applyAlignment="1" applyProtection="1">
      <alignment horizontal="center" vertical="center" wrapText="1"/>
    </xf>
    <xf numFmtId="0" fontId="29" fillId="15" borderId="0" xfId="2" applyFont="1" applyFill="1"/>
    <xf numFmtId="174" fontId="170" fillId="21" borderId="8" xfId="2" applyNumberFormat="1" applyFont="1" applyFill="1" applyBorder="1" applyAlignment="1" applyProtection="1">
      <alignment horizontal="center" vertical="center"/>
    </xf>
    <xf numFmtId="174" fontId="170" fillId="21" borderId="3" xfId="2" applyNumberFormat="1" applyFont="1" applyFill="1" applyBorder="1" applyAlignment="1" applyProtection="1">
      <alignment horizontal="center" vertical="center"/>
    </xf>
    <xf numFmtId="174" fontId="170" fillId="21" borderId="9" xfId="2" applyNumberFormat="1" applyFont="1" applyFill="1" applyBorder="1" applyAlignment="1" applyProtection="1">
      <alignment horizontal="center" vertical="center"/>
    </xf>
    <xf numFmtId="0" fontId="175" fillId="23" borderId="40" xfId="10" applyFont="1" applyFill="1" applyBorder="1" applyAlignment="1" applyProtection="1">
      <alignment horizontal="right" vertical="center"/>
    </xf>
    <xf numFmtId="174" fontId="170" fillId="21" borderId="66" xfId="2" applyNumberFormat="1" applyFont="1" applyFill="1" applyBorder="1" applyAlignment="1" applyProtection="1">
      <alignment horizontal="center" vertical="center"/>
    </xf>
    <xf numFmtId="174" fontId="170" fillId="21" borderId="63" xfId="2" applyNumberFormat="1" applyFont="1" applyFill="1" applyBorder="1" applyAlignment="1" applyProtection="1">
      <alignment horizontal="center" vertical="center"/>
    </xf>
    <xf numFmtId="174" fontId="170" fillId="21" borderId="61" xfId="2" applyNumberFormat="1" applyFont="1" applyFill="1" applyBorder="1" applyAlignment="1" applyProtection="1">
      <alignment horizontal="center" vertical="center"/>
    </xf>
    <xf numFmtId="174" fontId="170" fillId="21" borderId="58" xfId="2" applyNumberFormat="1" applyFont="1" applyFill="1" applyBorder="1" applyAlignment="1" applyProtection="1">
      <alignment horizontal="center" vertical="center"/>
    </xf>
    <xf numFmtId="174" fontId="170" fillId="31" borderId="78" xfId="2" applyNumberFormat="1" applyFont="1" applyFill="1" applyBorder="1" applyAlignment="1" applyProtection="1">
      <alignment horizontal="center" vertical="center"/>
    </xf>
    <xf numFmtId="174" fontId="170" fillId="31" borderId="75" xfId="2" applyNumberFormat="1" applyFont="1" applyFill="1" applyBorder="1" applyAlignment="1" applyProtection="1">
      <alignment horizontal="center" vertical="center"/>
    </xf>
    <xf numFmtId="174" fontId="170" fillId="24" borderId="8" xfId="2" applyNumberFormat="1" applyFont="1" applyFill="1" applyBorder="1" applyAlignment="1" applyProtection="1">
      <alignment horizontal="center" vertical="center"/>
    </xf>
    <xf numFmtId="174" fontId="170" fillId="24" borderId="3" xfId="2" applyNumberFormat="1" applyFont="1" applyFill="1" applyBorder="1" applyAlignment="1" applyProtection="1">
      <alignment horizontal="center" vertical="center"/>
    </xf>
    <xf numFmtId="174" fontId="170" fillId="24" borderId="9" xfId="2" applyNumberFormat="1" applyFont="1" applyFill="1" applyBorder="1" applyAlignment="1" applyProtection="1">
      <alignment horizontal="center" vertical="center"/>
    </xf>
    <xf numFmtId="174" fontId="170" fillId="30" borderId="9" xfId="2" applyNumberFormat="1" applyFont="1" applyFill="1" applyBorder="1" applyAlignment="1" applyProtection="1">
      <alignment horizontal="center" vertical="center"/>
    </xf>
    <xf numFmtId="174" fontId="170" fillId="26" borderId="9" xfId="2" applyNumberFormat="1" applyFont="1" applyFill="1" applyBorder="1" applyAlignment="1" applyProtection="1">
      <alignment horizontal="center" vertical="center"/>
    </xf>
    <xf numFmtId="174" fontId="170" fillId="21" borderId="29" xfId="2" applyNumberFormat="1" applyFont="1" applyFill="1" applyBorder="1" applyAlignment="1" applyProtection="1">
      <alignment horizontal="center" vertical="center"/>
    </xf>
    <xf numFmtId="174" fontId="170" fillId="21" borderId="27" xfId="2" applyNumberFormat="1" applyFont="1" applyFill="1" applyBorder="1" applyAlignment="1" applyProtection="1">
      <alignment horizontal="center" vertical="center"/>
    </xf>
    <xf numFmtId="174" fontId="170" fillId="17" borderId="8" xfId="2" applyNumberFormat="1" applyFont="1" applyFill="1" applyBorder="1" applyAlignment="1" applyProtection="1">
      <alignment horizontal="center" vertical="center"/>
    </xf>
    <xf numFmtId="174" fontId="170" fillId="17" borderId="3" xfId="2" applyNumberFormat="1" applyFont="1" applyFill="1" applyBorder="1" applyAlignment="1" applyProtection="1">
      <alignment horizontal="center" vertical="center"/>
    </xf>
    <xf numFmtId="174" fontId="170" fillId="17" borderId="9" xfId="2" applyNumberFormat="1" applyFont="1" applyFill="1" applyBorder="1" applyAlignment="1" applyProtection="1">
      <alignment horizontal="center" vertical="center"/>
    </xf>
    <xf numFmtId="0" fontId="179" fillId="24" borderId="16" xfId="2" applyFont="1" applyFill="1" applyBorder="1" applyAlignment="1" applyProtection="1">
      <alignment vertical="center" wrapText="1"/>
    </xf>
    <xf numFmtId="3" fontId="32" fillId="31" borderId="80" xfId="0" applyNumberFormat="1" applyFont="1" applyFill="1" applyBorder="1" applyAlignment="1" applyProtection="1"/>
    <xf numFmtId="3" fontId="32" fillId="31" borderId="40" xfId="0" applyNumberFormat="1" applyFont="1" applyFill="1" applyBorder="1" applyAlignment="1" applyProtection="1"/>
    <xf numFmtId="3" fontId="32" fillId="31" borderId="41" xfId="0" applyNumberFormat="1" applyFont="1" applyFill="1" applyBorder="1" applyAlignment="1" applyProtection="1"/>
    <xf numFmtId="3" fontId="32" fillId="31" borderId="42" xfId="0" applyNumberFormat="1" applyFont="1" applyFill="1" applyBorder="1" applyAlignment="1" applyProtection="1"/>
    <xf numFmtId="3" fontId="89" fillId="31" borderId="41" xfId="0" applyNumberFormat="1" applyFont="1" applyFill="1" applyBorder="1" applyAlignment="1" applyProtection="1">
      <alignment horizontal="center"/>
    </xf>
    <xf numFmtId="1" fontId="239" fillId="24" borderId="3" xfId="2" applyNumberFormat="1" applyFont="1" applyFill="1" applyBorder="1" applyAlignment="1" applyProtection="1">
      <alignment horizontal="center" vertical="center"/>
    </xf>
    <xf numFmtId="0" fontId="11" fillId="15" borderId="0" xfId="2" applyFont="1" applyFill="1" applyAlignment="1">
      <alignment horizontal="right" vertical="center"/>
    </xf>
    <xf numFmtId="49" fontId="30" fillId="42" borderId="3" xfId="2" applyNumberFormat="1" applyFont="1" applyFill="1" applyBorder="1" applyProtection="1">
      <protection locked="0"/>
    </xf>
    <xf numFmtId="49" fontId="240" fillId="42" borderId="163" xfId="2" quotePrefix="1" applyNumberFormat="1" applyFont="1" applyFill="1" applyBorder="1" applyAlignment="1">
      <alignment horizontal="center"/>
    </xf>
    <xf numFmtId="0" fontId="3" fillId="42" borderId="164" xfId="2" applyFont="1" applyFill="1" applyBorder="1"/>
    <xf numFmtId="49" fontId="240" fillId="42" borderId="55" xfId="2" quotePrefix="1" applyNumberFormat="1" applyFont="1" applyFill="1" applyBorder="1" applyAlignment="1">
      <alignment horizontal="center"/>
    </xf>
    <xf numFmtId="0" fontId="3" fillId="42" borderId="102" xfId="2" applyFont="1" applyFill="1" applyBorder="1"/>
    <xf numFmtId="0" fontId="3" fillId="42" borderId="55" xfId="2" applyFont="1" applyFill="1" applyBorder="1"/>
    <xf numFmtId="0" fontId="3" fillId="42" borderId="55" xfId="2" quotePrefix="1" applyFont="1" applyFill="1" applyBorder="1" applyAlignment="1">
      <alignment horizontal="left"/>
    </xf>
    <xf numFmtId="49" fontId="241" fillId="42" borderId="55" xfId="2" quotePrefix="1" applyNumberFormat="1" applyFont="1" applyFill="1" applyBorder="1" applyAlignment="1">
      <alignment horizontal="center" vertical="center"/>
    </xf>
    <xf numFmtId="0" fontId="16" fillId="42" borderId="55" xfId="2" applyFont="1" applyFill="1" applyBorder="1" applyAlignment="1">
      <alignment wrapText="1"/>
    </xf>
    <xf numFmtId="49" fontId="241" fillId="42" borderId="55" xfId="2" quotePrefix="1" applyNumberFormat="1" applyFont="1" applyFill="1" applyBorder="1" applyAlignment="1">
      <alignment horizontal="center"/>
    </xf>
    <xf numFmtId="0" fontId="16" fillId="42" borderId="55" xfId="2" applyFont="1" applyFill="1" applyBorder="1"/>
    <xf numFmtId="49" fontId="240" fillId="42" borderId="57" xfId="2" quotePrefix="1" applyNumberFormat="1" applyFont="1" applyFill="1" applyBorder="1" applyAlignment="1">
      <alignment horizontal="center"/>
    </xf>
    <xf numFmtId="0" fontId="3" fillId="42" borderId="57" xfId="2" applyFont="1" applyFill="1" applyBorder="1"/>
    <xf numFmtId="49" fontId="242" fillId="42" borderId="57" xfId="2" quotePrefix="1" applyNumberFormat="1" applyFont="1" applyFill="1" applyBorder="1" applyAlignment="1">
      <alignment horizontal="center"/>
    </xf>
    <xf numFmtId="0" fontId="243" fillId="42" borderId="57" xfId="2" applyFont="1" applyFill="1" applyBorder="1"/>
    <xf numFmtId="49" fontId="240" fillId="42" borderId="165" xfId="2" quotePrefix="1" applyNumberFormat="1" applyFont="1" applyFill="1" applyBorder="1" applyAlignment="1">
      <alignment horizontal="center"/>
    </xf>
    <xf numFmtId="0" fontId="3" fillId="42" borderId="165" xfId="2" applyFont="1" applyFill="1" applyBorder="1"/>
    <xf numFmtId="0" fontId="244" fillId="42" borderId="89" xfId="11" applyFont="1" applyFill="1" applyBorder="1"/>
    <xf numFmtId="49" fontId="245" fillId="42" borderId="88" xfId="2" applyNumberFormat="1" applyFont="1" applyFill="1" applyBorder="1" applyAlignment="1">
      <alignment horizontal="center"/>
    </xf>
    <xf numFmtId="169" fontId="246" fillId="42" borderId="52" xfId="2" applyNumberFormat="1" applyFont="1" applyFill="1" applyBorder="1" applyAlignment="1">
      <alignment horizontal="left"/>
    </xf>
    <xf numFmtId="169" fontId="247" fillId="42" borderId="52" xfId="2" applyNumberFormat="1" applyFont="1" applyFill="1" applyBorder="1" applyAlignment="1">
      <alignment horizontal="left"/>
    </xf>
    <xf numFmtId="0" fontId="248" fillId="42" borderId="133" xfId="2" applyFont="1" applyFill="1" applyBorder="1"/>
    <xf numFmtId="49" fontId="249" fillId="42" borderId="55" xfId="2" quotePrefix="1" applyNumberFormat="1" applyFont="1" applyFill="1" applyBorder="1" applyAlignment="1">
      <alignment horizontal="center"/>
    </xf>
    <xf numFmtId="0" fontId="248" fillId="42" borderId="102" xfId="2" applyFont="1" applyFill="1" applyBorder="1"/>
    <xf numFmtId="0" fontId="248" fillId="42" borderId="55" xfId="2" applyFont="1" applyFill="1" applyBorder="1"/>
    <xf numFmtId="0" fontId="250" fillId="42" borderId="55" xfId="2" applyFont="1" applyFill="1" applyBorder="1"/>
    <xf numFmtId="0" fontId="248" fillId="42" borderId="55" xfId="2" applyFont="1" applyFill="1" applyBorder="1" applyAlignment="1">
      <alignment horizontal="left"/>
    </xf>
    <xf numFmtId="0" fontId="248" fillId="42" borderId="55" xfId="2" applyFont="1" applyFill="1" applyBorder="1" applyAlignment="1">
      <alignment horizontal="left" wrapText="1"/>
    </xf>
    <xf numFmtId="0" fontId="251" fillId="42" borderId="57" xfId="2" applyFont="1" applyFill="1" applyBorder="1"/>
    <xf numFmtId="169" fontId="252" fillId="42" borderId="31" xfId="2" applyNumberFormat="1" applyFont="1" applyFill="1" applyBorder="1" applyAlignment="1">
      <alignment horizontal="left"/>
    </xf>
    <xf numFmtId="0" fontId="3" fillId="42" borderId="133" xfId="2" applyFont="1" applyFill="1" applyBorder="1"/>
    <xf numFmtId="0" fontId="16" fillId="42" borderId="54" xfId="2" applyFont="1" applyFill="1" applyBorder="1"/>
    <xf numFmtId="169" fontId="246" fillId="42" borderId="31" xfId="2" applyNumberFormat="1" applyFont="1" applyFill="1" applyBorder="1" applyAlignment="1">
      <alignment horizontal="left"/>
    </xf>
    <xf numFmtId="0" fontId="3" fillId="42" borderId="54" xfId="2" applyFont="1" applyFill="1" applyBorder="1"/>
    <xf numFmtId="49" fontId="249" fillId="42" borderId="120" xfId="2" quotePrefix="1" applyNumberFormat="1" applyFont="1" applyFill="1" applyBorder="1" applyAlignment="1">
      <alignment horizontal="center"/>
    </xf>
    <xf numFmtId="0" fontId="16" fillId="42" borderId="165" xfId="2" applyFont="1" applyFill="1" applyBorder="1"/>
    <xf numFmtId="0" fontId="3" fillId="42" borderId="120" xfId="2" applyFont="1" applyFill="1" applyBorder="1"/>
    <xf numFmtId="0" fontId="41" fillId="42" borderId="57" xfId="2" applyFont="1" applyFill="1" applyBorder="1"/>
    <xf numFmtId="0" fontId="3" fillId="42" borderId="163" xfId="2" applyFont="1" applyFill="1" applyBorder="1"/>
    <xf numFmtId="0" fontId="243" fillId="42" borderId="55" xfId="2" applyFont="1" applyFill="1" applyBorder="1"/>
    <xf numFmtId="0" fontId="3" fillId="42" borderId="165" xfId="2" applyFont="1" applyFill="1" applyBorder="1" applyAlignment="1">
      <alignment horizontal="left" wrapText="1"/>
    </xf>
    <xf numFmtId="0" fontId="24" fillId="42" borderId="53" xfId="2" applyFont="1" applyFill="1" applyBorder="1" applyAlignment="1">
      <alignment horizontal="left"/>
    </xf>
    <xf numFmtId="0" fontId="24" fillId="42" borderId="55" xfId="2" applyFont="1" applyFill="1" applyBorder="1" applyAlignment="1">
      <alignment horizontal="left"/>
    </xf>
    <xf numFmtId="0" fontId="253" fillId="42" borderId="55" xfId="2" applyFont="1" applyFill="1" applyBorder="1" applyAlignment="1">
      <alignment horizontal="left"/>
    </xf>
    <xf numFmtId="0" fontId="24" fillId="42" borderId="55" xfId="2" quotePrefix="1" applyFont="1" applyFill="1" applyBorder="1" applyAlignment="1">
      <alignment horizontal="left"/>
    </xf>
    <xf numFmtId="0" fontId="24" fillId="42" borderId="165" xfId="2" applyFont="1" applyFill="1" applyBorder="1" applyAlignment="1">
      <alignment horizontal="left"/>
    </xf>
    <xf numFmtId="0" fontId="253" fillId="42" borderId="53" xfId="2" applyFont="1" applyFill="1" applyBorder="1" applyAlignment="1">
      <alignment horizontal="left"/>
    </xf>
    <xf numFmtId="0" fontId="24" fillId="42" borderId="57" xfId="2" applyFont="1" applyFill="1" applyBorder="1" applyAlignment="1">
      <alignment horizontal="left"/>
    </xf>
    <xf numFmtId="0" fontId="24" fillId="42" borderId="120" xfId="2" applyFont="1" applyFill="1" applyBorder="1" applyAlignment="1">
      <alignment horizontal="left"/>
    </xf>
    <xf numFmtId="0" fontId="42" fillId="42" borderId="165" xfId="2" applyFont="1" applyFill="1" applyBorder="1" applyAlignment="1">
      <alignment horizontal="left"/>
    </xf>
    <xf numFmtId="0" fontId="253" fillId="42" borderId="165" xfId="2" applyFont="1" applyFill="1" applyBorder="1" applyAlignment="1">
      <alignment horizontal="left"/>
    </xf>
    <xf numFmtId="0" fontId="254" fillId="43" borderId="3" xfId="4" applyFont="1" applyFill="1" applyBorder="1"/>
    <xf numFmtId="0" fontId="254" fillId="44" borderId="3" xfId="4" applyFont="1" applyFill="1" applyBorder="1"/>
    <xf numFmtId="14" fontId="254" fillId="42" borderId="3" xfId="4" applyNumberFormat="1" applyFont="1" applyFill="1" applyBorder="1" applyAlignment="1">
      <alignment horizontal="left"/>
    </xf>
    <xf numFmtId="49" fontId="164" fillId="17" borderId="3" xfId="2" applyNumberFormat="1" applyFont="1" applyFill="1" applyBorder="1" applyAlignment="1" applyProtection="1">
      <alignment horizontal="center" vertical="center"/>
      <protection locked="0"/>
    </xf>
    <xf numFmtId="49" fontId="176" fillId="16" borderId="4" xfId="2" applyNumberFormat="1" applyFont="1" applyFill="1" applyBorder="1" applyAlignment="1" applyProtection="1">
      <alignment horizontal="center" vertical="center" wrapText="1"/>
    </xf>
    <xf numFmtId="172" fontId="245" fillId="42" borderId="88" xfId="2" applyNumberFormat="1" applyFont="1" applyFill="1" applyBorder="1" applyAlignment="1">
      <alignment horizontal="center"/>
    </xf>
    <xf numFmtId="49" fontId="255" fillId="42" borderId="57" xfId="2" quotePrefix="1" applyNumberFormat="1" applyFont="1" applyFill="1" applyBorder="1" applyAlignment="1">
      <alignment horizontal="center"/>
    </xf>
    <xf numFmtId="49" fontId="249" fillId="42" borderId="54" xfId="2" quotePrefix="1" applyNumberFormat="1" applyFont="1" applyFill="1" applyBorder="1" applyAlignment="1">
      <alignment horizontal="center"/>
    </xf>
    <xf numFmtId="49" fontId="240" fillId="42" borderId="54" xfId="2" quotePrefix="1" applyNumberFormat="1" applyFont="1" applyFill="1" applyBorder="1" applyAlignment="1">
      <alignment horizontal="center"/>
    </xf>
    <xf numFmtId="49" fontId="249" fillId="42" borderId="165" xfId="2" quotePrefix="1" applyNumberFormat="1" applyFont="1" applyFill="1" applyBorder="1" applyAlignment="1">
      <alignment horizontal="center"/>
    </xf>
    <xf numFmtId="49" fontId="240" fillId="42" borderId="120" xfId="2" quotePrefix="1" applyNumberFormat="1" applyFont="1" applyFill="1" applyBorder="1" applyAlignment="1">
      <alignment horizontal="center"/>
    </xf>
    <xf numFmtId="49" fontId="249" fillId="42" borderId="57" xfId="2" quotePrefix="1" applyNumberFormat="1" applyFont="1" applyFill="1" applyBorder="1" applyAlignment="1">
      <alignment horizontal="center"/>
    </xf>
    <xf numFmtId="49" fontId="242" fillId="42" borderId="55" xfId="2" quotePrefix="1" applyNumberFormat="1" applyFont="1" applyFill="1" applyBorder="1" applyAlignment="1">
      <alignment horizontal="center"/>
    </xf>
    <xf numFmtId="49" fontId="238" fillId="15" borderId="4" xfId="2" applyNumberFormat="1" applyFont="1" applyFill="1" applyBorder="1" applyAlignment="1" applyProtection="1">
      <alignment horizontal="center" vertical="center" wrapText="1"/>
    </xf>
    <xf numFmtId="0" fontId="166" fillId="17" borderId="14" xfId="0" applyFont="1" applyFill="1" applyBorder="1" applyAlignment="1" applyProtection="1">
      <alignment horizontal="center" vertical="center" wrapText="1"/>
    </xf>
    <xf numFmtId="0" fontId="166" fillId="17" borderId="15" xfId="0" applyFont="1" applyFill="1" applyBorder="1" applyAlignment="1" applyProtection="1">
      <alignment horizontal="center" vertical="center" wrapText="1"/>
    </xf>
    <xf numFmtId="0" fontId="166" fillId="17" borderId="13" xfId="0" applyFont="1" applyFill="1" applyBorder="1" applyAlignment="1" applyProtection="1">
      <alignment horizontal="center" vertical="center" wrapText="1"/>
    </xf>
    <xf numFmtId="0" fontId="256" fillId="0" borderId="0" xfId="0" applyFont="1" applyFill="1" applyBorder="1" applyAlignment="1" applyProtection="1">
      <alignment vertical="top"/>
    </xf>
    <xf numFmtId="0" fontId="140" fillId="0" borderId="0" xfId="0" applyFont="1" applyFill="1" applyBorder="1" applyAlignment="1" applyProtection="1">
      <alignment vertical="top"/>
    </xf>
    <xf numFmtId="0" fontId="0" fillId="0" borderId="0" xfId="0" applyFont="1" applyFill="1" applyBorder="1"/>
    <xf numFmtId="0" fontId="139" fillId="45" borderId="0" xfId="0" applyFont="1" applyFill="1" applyBorder="1" applyAlignment="1" applyProtection="1">
      <alignment horizontal="left" vertical="top" wrapText="1"/>
    </xf>
    <xf numFmtId="0" fontId="257" fillId="45" borderId="0" xfId="0" applyFont="1" applyFill="1" applyBorder="1" applyAlignment="1" applyProtection="1">
      <alignment horizontal="center" vertical="top"/>
    </xf>
    <xf numFmtId="0" fontId="140" fillId="45" borderId="0" xfId="0" applyFont="1" applyFill="1" applyBorder="1" applyAlignment="1" applyProtection="1">
      <alignment vertical="top"/>
    </xf>
    <xf numFmtId="49" fontId="257" fillId="45" borderId="0" xfId="0" applyNumberFormat="1" applyFont="1" applyFill="1" applyBorder="1" applyAlignment="1" applyProtection="1">
      <alignment horizontal="center" vertical="top"/>
    </xf>
    <xf numFmtId="0" fontId="140" fillId="0" borderId="47" xfId="0" applyFont="1" applyFill="1" applyBorder="1" applyAlignment="1" applyProtection="1">
      <alignment vertical="top"/>
    </xf>
    <xf numFmtId="0" fontId="139" fillId="46" borderId="95" xfId="0" applyFont="1" applyFill="1" applyBorder="1" applyAlignment="1" applyProtection="1">
      <alignment horizontal="center" vertical="center" wrapText="1"/>
    </xf>
    <xf numFmtId="0" fontId="139" fillId="46" borderId="125" xfId="0" applyFont="1" applyFill="1" applyBorder="1" applyAlignment="1" applyProtection="1">
      <alignment horizontal="center" vertical="center"/>
    </xf>
    <xf numFmtId="0" fontId="139" fillId="46" borderId="17" xfId="0" applyFont="1" applyFill="1" applyBorder="1" applyAlignment="1" applyProtection="1">
      <alignment horizontal="center" vertical="center" wrapText="1"/>
    </xf>
    <xf numFmtId="0" fontId="34" fillId="46" borderId="118" xfId="0" applyNumberFormat="1" applyFont="1" applyFill="1" applyBorder="1" applyAlignment="1" applyProtection="1">
      <alignment horizontal="center" vertical="center"/>
    </xf>
    <xf numFmtId="0" fontId="34" fillId="47" borderId="119" xfId="0" applyFont="1" applyFill="1" applyBorder="1" applyAlignment="1" applyProtection="1">
      <alignment horizontal="center" vertical="center"/>
    </xf>
    <xf numFmtId="0" fontId="34" fillId="47" borderId="166" xfId="0" applyFont="1" applyFill="1" applyBorder="1" applyAlignment="1" applyProtection="1">
      <alignment horizontal="center" vertical="center"/>
    </xf>
    <xf numFmtId="0" fontId="139" fillId="46" borderId="17" xfId="0" applyFont="1" applyFill="1" applyBorder="1" applyAlignment="1" applyProtection="1">
      <alignment vertical="center" wrapText="1"/>
    </xf>
    <xf numFmtId="0" fontId="258" fillId="46" borderId="118" xfId="0" applyNumberFormat="1" applyFont="1" applyFill="1" applyBorder="1" applyAlignment="1" applyProtection="1">
      <alignment horizontal="center" vertical="center"/>
    </xf>
    <xf numFmtId="0" fontId="258" fillId="47" borderId="119" xfId="0" applyFont="1" applyFill="1" applyBorder="1" applyAlignment="1" applyProtection="1">
      <alignment horizontal="center" vertical="center"/>
    </xf>
    <xf numFmtId="0" fontId="258" fillId="47" borderId="166" xfId="0" applyFont="1" applyFill="1" applyBorder="1" applyAlignment="1" applyProtection="1">
      <alignment horizontal="center" vertical="center"/>
    </xf>
    <xf numFmtId="49" fontId="139" fillId="46" borderId="124" xfId="0" applyNumberFormat="1" applyFont="1" applyFill="1" applyBorder="1" applyAlignment="1" applyProtection="1">
      <alignment horizontal="center" vertical="center"/>
    </xf>
    <xf numFmtId="49" fontId="139" fillId="46" borderId="167" xfId="0" applyNumberFormat="1" applyFont="1" applyFill="1" applyBorder="1" applyAlignment="1" applyProtection="1">
      <alignment horizontal="center" vertical="center"/>
    </xf>
    <xf numFmtId="49" fontId="139" fillId="47" borderId="167" xfId="0" applyNumberFormat="1" applyFont="1" applyFill="1" applyBorder="1" applyAlignment="1" applyProtection="1">
      <alignment horizontal="center" vertical="center"/>
    </xf>
    <xf numFmtId="0" fontId="140" fillId="0" borderId="168" xfId="0" applyFont="1" applyFill="1" applyBorder="1" applyAlignment="1" applyProtection="1">
      <alignment horizontal="center"/>
    </xf>
    <xf numFmtId="0" fontId="141" fillId="45" borderId="8" xfId="0" quotePrefix="1" applyNumberFormat="1" applyFont="1" applyFill="1" applyBorder="1" applyAlignment="1" applyProtection="1">
      <alignment horizontal="left" vertical="top" wrapText="1"/>
    </xf>
    <xf numFmtId="3" fontId="259" fillId="45" borderId="3" xfId="0" applyNumberFormat="1" applyFont="1" applyFill="1" applyBorder="1" applyAlignment="1" applyProtection="1">
      <alignment vertical="top"/>
    </xf>
    <xf numFmtId="3" fontId="259" fillId="45" borderId="9" xfId="0" applyNumberFormat="1" applyFont="1" applyFill="1" applyBorder="1" applyAlignment="1" applyProtection="1">
      <alignment vertical="top"/>
    </xf>
    <xf numFmtId="183" fontId="260" fillId="0" borderId="56" xfId="0" quotePrefix="1" applyNumberFormat="1" applyFont="1" applyFill="1" applyBorder="1" applyAlignment="1" applyProtection="1">
      <alignment horizontal="left" vertical="top" wrapText="1"/>
    </xf>
    <xf numFmtId="0" fontId="140" fillId="0" borderId="1" xfId="0" quotePrefix="1" applyNumberFormat="1" applyFont="1" applyFill="1" applyBorder="1" applyAlignment="1" applyProtection="1">
      <alignment horizontal="center" vertical="top"/>
    </xf>
    <xf numFmtId="3" fontId="259" fillId="0" borderId="1" xfId="0" applyNumberFormat="1" applyFont="1" applyFill="1" applyBorder="1" applyAlignment="1" applyProtection="1">
      <alignment vertical="center"/>
    </xf>
    <xf numFmtId="3" fontId="259" fillId="0" borderId="74" xfId="0" applyNumberFormat="1" applyFont="1" applyFill="1" applyBorder="1" applyAlignment="1" applyProtection="1">
      <alignment vertical="center"/>
    </xf>
    <xf numFmtId="183" fontId="261" fillId="0" borderId="132" xfId="0" quotePrefix="1" applyNumberFormat="1" applyFont="1" applyFill="1" applyBorder="1" applyAlignment="1" applyProtection="1">
      <alignment horizontal="left" vertical="top" wrapText="1"/>
    </xf>
    <xf numFmtId="168" fontId="34" fillId="0" borderId="1" xfId="10" quotePrefix="1" applyNumberFormat="1" applyFont="1" applyFill="1" applyBorder="1" applyAlignment="1">
      <alignment horizontal="center" vertical="center"/>
    </xf>
    <xf numFmtId="3" fontId="259" fillId="0" borderId="98" xfId="0" applyNumberFormat="1" applyFont="1" applyFill="1" applyBorder="1" applyAlignment="1" applyProtection="1">
      <alignment vertical="center"/>
    </xf>
    <xf numFmtId="3" fontId="259" fillId="0" borderId="98" xfId="0" applyNumberFormat="1" applyFont="1" applyFill="1" applyBorder="1" applyAlignment="1" applyProtection="1">
      <alignment vertical="center"/>
      <protection locked="0"/>
    </xf>
    <xf numFmtId="0" fontId="140" fillId="0" borderId="0" xfId="0" applyFont="1" applyFill="1" applyBorder="1" applyProtection="1"/>
    <xf numFmtId="0" fontId="259" fillId="0" borderId="56" xfId="0" applyNumberFormat="1" applyFont="1" applyFill="1" applyBorder="1" applyAlignment="1" applyProtection="1">
      <alignment vertical="top" wrapText="1"/>
    </xf>
    <xf numFmtId="3" fontId="259" fillId="0" borderId="1" xfId="0" applyNumberFormat="1" applyFont="1" applyFill="1" applyBorder="1" applyAlignment="1" applyProtection="1">
      <alignment vertical="center"/>
      <protection locked="0"/>
    </xf>
    <xf numFmtId="0" fontId="140" fillId="0" borderId="56" xfId="0" applyNumberFormat="1" applyFont="1" applyFill="1" applyBorder="1" applyAlignment="1" applyProtection="1">
      <alignment vertical="top" wrapText="1"/>
    </xf>
    <xf numFmtId="0" fontId="259" fillId="0" borderId="101" xfId="0" applyNumberFormat="1" applyFont="1" applyFill="1" applyBorder="1" applyAlignment="1" applyProtection="1">
      <alignment vertical="top" wrapText="1"/>
    </xf>
    <xf numFmtId="0" fontId="25" fillId="0" borderId="56" xfId="0" applyNumberFormat="1" applyFont="1" applyFill="1" applyBorder="1" applyAlignment="1" applyProtection="1">
      <alignment vertical="top" wrapText="1"/>
    </xf>
    <xf numFmtId="0" fontId="25" fillId="0" borderId="14" xfId="0" applyNumberFormat="1" applyFont="1" applyFill="1" applyBorder="1" applyAlignment="1" applyProtection="1">
      <alignment vertical="top" wrapText="1"/>
    </xf>
    <xf numFmtId="3" fontId="259" fillId="0" borderId="15" xfId="0" applyNumberFormat="1" applyFont="1" applyFill="1" applyBorder="1" applyAlignment="1" applyProtection="1">
      <alignment vertical="center"/>
    </xf>
    <xf numFmtId="3" fontId="259" fillId="0" borderId="15" xfId="0" applyNumberFormat="1" applyFont="1" applyFill="1" applyBorder="1" applyAlignment="1" applyProtection="1">
      <alignment vertical="center"/>
      <protection locked="0"/>
    </xf>
    <xf numFmtId="0" fontId="141" fillId="45" borderId="8" xfId="0" quotePrefix="1" applyFont="1" applyFill="1" applyBorder="1" applyAlignment="1" applyProtection="1">
      <alignment horizontal="left" vertical="top" wrapText="1"/>
    </xf>
    <xf numFmtId="3" fontId="259" fillId="45" borderId="3" xfId="0" applyNumberFormat="1" applyFont="1" applyFill="1" applyBorder="1" applyAlignment="1" applyProtection="1">
      <alignment vertical="center"/>
    </xf>
    <xf numFmtId="3" fontId="259" fillId="45" borderId="9" xfId="0" applyNumberFormat="1" applyFont="1" applyFill="1" applyBorder="1" applyAlignment="1" applyProtection="1">
      <alignment vertical="center"/>
    </xf>
    <xf numFmtId="49" fontId="260" fillId="0" borderId="1" xfId="0" applyNumberFormat="1" applyFont="1" applyFill="1" applyBorder="1" applyAlignment="1" applyProtection="1">
      <alignment horizontal="center" vertical="top"/>
    </xf>
    <xf numFmtId="183" fontId="25" fillId="48" borderId="56" xfId="0" applyNumberFormat="1" applyFont="1" applyFill="1" applyBorder="1" applyAlignment="1" applyProtection="1">
      <alignment vertical="top" wrapText="1"/>
    </xf>
    <xf numFmtId="3" fontId="259" fillId="48" borderId="1" xfId="0" applyNumberFormat="1" applyFont="1" applyFill="1" applyBorder="1" applyAlignment="1" applyProtection="1">
      <alignment vertical="center"/>
    </xf>
    <xf numFmtId="183" fontId="25" fillId="0" borderId="56" xfId="0" applyNumberFormat="1" applyFont="1" applyFill="1" applyBorder="1" applyAlignment="1" applyProtection="1">
      <alignment vertical="top" wrapText="1"/>
    </xf>
    <xf numFmtId="168" fontId="262" fillId="0" borderId="1" xfId="10" quotePrefix="1" applyNumberFormat="1" applyFont="1" applyFill="1" applyBorder="1" applyAlignment="1">
      <alignment horizontal="center" vertical="center"/>
    </xf>
    <xf numFmtId="183" fontId="144" fillId="0" borderId="56" xfId="0" applyNumberFormat="1" applyFont="1" applyFill="1" applyBorder="1" applyAlignment="1" applyProtection="1">
      <alignment vertical="top" wrapText="1"/>
    </xf>
    <xf numFmtId="3" fontId="140" fillId="0" borderId="1" xfId="0" applyNumberFormat="1" applyFont="1" applyFill="1" applyBorder="1" applyAlignment="1" applyProtection="1">
      <alignment vertical="center"/>
    </xf>
    <xf numFmtId="3" fontId="140" fillId="0" borderId="1" xfId="0" applyNumberFormat="1" applyFont="1" applyFill="1" applyBorder="1" applyAlignment="1" applyProtection="1">
      <alignment vertical="center"/>
      <protection locked="0"/>
    </xf>
    <xf numFmtId="183" fontId="25" fillId="0" borderId="56" xfId="0" quotePrefix="1" applyNumberFormat="1" applyFont="1" applyFill="1" applyBorder="1" applyAlignment="1" applyProtection="1">
      <alignment vertical="top" wrapText="1"/>
    </xf>
    <xf numFmtId="183" fontId="25" fillId="0" borderId="14" xfId="0" applyNumberFormat="1" applyFont="1" applyFill="1" applyBorder="1" applyAlignment="1" applyProtection="1">
      <alignment vertical="top" wrapText="1"/>
    </xf>
    <xf numFmtId="3" fontId="140" fillId="0" borderId="15" xfId="0" applyNumberFormat="1" applyFont="1" applyFill="1" applyBorder="1" applyAlignment="1" applyProtection="1">
      <alignment vertical="center"/>
    </xf>
    <xf numFmtId="3" fontId="140" fillId="0" borderId="15" xfId="0" applyNumberFormat="1" applyFont="1" applyFill="1" applyBorder="1" applyAlignment="1" applyProtection="1">
      <alignment vertical="center"/>
      <protection locked="0"/>
    </xf>
    <xf numFmtId="0" fontId="256" fillId="0" borderId="0" xfId="0" applyFont="1" applyFill="1" applyBorder="1" applyProtection="1"/>
    <xf numFmtId="0" fontId="263" fillId="45" borderId="8" xfId="0" quotePrefix="1" applyNumberFormat="1" applyFont="1" applyFill="1" applyBorder="1" applyAlignment="1" applyProtection="1">
      <alignment horizontal="left" vertical="top" wrapText="1"/>
    </xf>
    <xf numFmtId="0" fontId="139" fillId="0" borderId="56" xfId="0" applyNumberFormat="1" applyFont="1" applyFill="1" applyBorder="1" applyAlignment="1" applyProtection="1">
      <alignment vertical="top" wrapText="1"/>
    </xf>
    <xf numFmtId="0" fontId="143" fillId="0" borderId="1" xfId="0" applyNumberFormat="1" applyFont="1" applyFill="1" applyBorder="1" applyAlignment="1" applyProtection="1">
      <alignment horizontal="center" vertical="top"/>
    </xf>
    <xf numFmtId="0" fontId="143" fillId="48" borderId="8" xfId="0" quotePrefix="1" applyNumberFormat="1" applyFont="1" applyFill="1" applyBorder="1" applyAlignment="1" applyProtection="1">
      <alignment horizontal="left" vertical="top" wrapText="1"/>
    </xf>
    <xf numFmtId="0" fontId="143" fillId="48" borderId="3" xfId="0" quotePrefix="1" applyNumberFormat="1" applyFont="1" applyFill="1" applyBorder="1" applyAlignment="1" applyProtection="1">
      <alignment horizontal="center" vertical="top"/>
    </xf>
    <xf numFmtId="3" fontId="259" fillId="48" borderId="3" xfId="0" applyNumberFormat="1" applyFont="1" applyFill="1" applyBorder="1" applyAlignment="1" applyProtection="1">
      <alignment vertical="center"/>
    </xf>
    <xf numFmtId="0" fontId="264" fillId="0" borderId="56" xfId="0" applyNumberFormat="1" applyFont="1" applyFill="1" applyBorder="1" applyAlignment="1" applyProtection="1">
      <alignment horizontal="right" vertical="top" wrapText="1"/>
    </xf>
    <xf numFmtId="0" fontId="265" fillId="0" borderId="1" xfId="0" quotePrefix="1" applyNumberFormat="1" applyFont="1" applyFill="1" applyBorder="1" applyAlignment="1" applyProtection="1">
      <alignment horizontal="center" vertical="top"/>
    </xf>
    <xf numFmtId="3" fontId="264" fillId="0" borderId="1" xfId="0" applyNumberFormat="1" applyFont="1" applyFill="1" applyBorder="1" applyAlignment="1" applyProtection="1">
      <alignment vertical="center"/>
    </xf>
    <xf numFmtId="0" fontId="266" fillId="0" borderId="0" xfId="0" applyFont="1" applyFill="1" applyBorder="1" applyAlignment="1" applyProtection="1">
      <alignment vertical="top"/>
    </xf>
    <xf numFmtId="0" fontId="147" fillId="45" borderId="8" xfId="0" quotePrefix="1" applyNumberFormat="1" applyFont="1" applyFill="1" applyBorder="1" applyAlignment="1" applyProtection="1">
      <alignment horizontal="left" vertical="top" wrapText="1"/>
    </xf>
    <xf numFmtId="3" fontId="267" fillId="45" borderId="3" xfId="0" applyNumberFormat="1" applyFont="1" applyFill="1" applyBorder="1" applyAlignment="1" applyProtection="1">
      <alignment vertical="center"/>
    </xf>
    <xf numFmtId="3" fontId="267" fillId="45" borderId="9" xfId="0" applyNumberFormat="1" applyFont="1" applyFill="1" applyBorder="1" applyAlignment="1" applyProtection="1">
      <alignment vertical="center"/>
    </xf>
    <xf numFmtId="0" fontId="139" fillId="0" borderId="56" xfId="0" applyNumberFormat="1" applyFont="1" applyFill="1" applyBorder="1" applyAlignment="1" applyProtection="1">
      <alignment horizontal="left" vertical="top" wrapText="1"/>
    </xf>
    <xf numFmtId="0" fontId="34" fillId="0" borderId="1" xfId="0" applyNumberFormat="1" applyFont="1" applyFill="1" applyBorder="1" applyAlignment="1" applyProtection="1">
      <alignment horizontal="center" vertical="top"/>
    </xf>
    <xf numFmtId="3" fontId="25" fillId="0" borderId="1" xfId="0" applyNumberFormat="1" applyFont="1" applyFill="1" applyBorder="1" applyAlignment="1" applyProtection="1">
      <alignment vertical="center"/>
    </xf>
    <xf numFmtId="3" fontId="25" fillId="0" borderId="74" xfId="0" applyNumberFormat="1" applyFont="1" applyFill="1" applyBorder="1" applyAlignment="1" applyProtection="1">
      <alignment vertical="center"/>
    </xf>
    <xf numFmtId="0" fontId="25" fillId="0" borderId="56" xfId="0" quotePrefix="1" applyNumberFormat="1" applyFont="1" applyFill="1" applyBorder="1" applyAlignment="1" applyProtection="1">
      <alignment horizontal="left" vertical="top" wrapText="1"/>
    </xf>
    <xf numFmtId="3" fontId="267" fillId="0" borderId="1" xfId="0" applyNumberFormat="1" applyFont="1" applyFill="1" applyBorder="1" applyAlignment="1" applyProtection="1">
      <alignment vertical="center"/>
    </xf>
    <xf numFmtId="3" fontId="267" fillId="0" borderId="1" xfId="0" applyNumberFormat="1" applyFont="1" applyFill="1" applyBorder="1" applyAlignment="1" applyProtection="1">
      <alignment vertical="center"/>
      <protection locked="0"/>
    </xf>
    <xf numFmtId="183" fontId="259" fillId="0" borderId="56" xfId="0" applyNumberFormat="1" applyFont="1" applyFill="1" applyBorder="1" applyAlignment="1" applyProtection="1">
      <alignment horizontal="left" vertical="top" wrapText="1"/>
    </xf>
    <xf numFmtId="0" fontId="25" fillId="48" borderId="56" xfId="0" quotePrefix="1" applyNumberFormat="1" applyFont="1" applyFill="1" applyBorder="1" applyAlignment="1" applyProtection="1">
      <alignment horizontal="left" vertical="top" wrapText="1"/>
    </xf>
    <xf numFmtId="3" fontId="267" fillId="48" borderId="1" xfId="0" applyNumberFormat="1" applyFont="1" applyFill="1" applyBorder="1" applyAlignment="1" applyProtection="1">
      <alignment vertical="center"/>
    </xf>
    <xf numFmtId="3" fontId="267" fillId="48" borderId="74" xfId="0" applyNumberFormat="1" applyFont="1" applyFill="1" applyBorder="1" applyAlignment="1" applyProtection="1">
      <alignment vertical="center"/>
    </xf>
    <xf numFmtId="0" fontId="25" fillId="0" borderId="56" xfId="0" applyNumberFormat="1" applyFont="1" applyFill="1" applyBorder="1" applyAlignment="1" applyProtection="1">
      <alignment horizontal="left" vertical="top" wrapText="1" indent="1"/>
    </xf>
    <xf numFmtId="0" fontId="25" fillId="0" borderId="56" xfId="0" quotePrefix="1" applyNumberFormat="1" applyFont="1" applyFill="1" applyBorder="1" applyAlignment="1" applyProtection="1">
      <alignment horizontal="left" vertical="top" wrapText="1" indent="1"/>
    </xf>
    <xf numFmtId="3" fontId="259" fillId="48" borderId="74" xfId="0" applyNumberFormat="1" applyFont="1" applyFill="1" applyBorder="1" applyAlignment="1" applyProtection="1">
      <alignment vertical="center"/>
    </xf>
    <xf numFmtId="0" fontId="25" fillId="0" borderId="56" xfId="0" quotePrefix="1" applyNumberFormat="1" applyFont="1" applyFill="1" applyBorder="1" applyAlignment="1" applyProtection="1">
      <alignment vertical="top" wrapText="1"/>
    </xf>
    <xf numFmtId="0" fontId="25" fillId="0" borderId="56" xfId="0" applyNumberFormat="1" applyFont="1" applyFill="1" applyBorder="1" applyAlignment="1" applyProtection="1">
      <alignment horizontal="left" vertical="top" wrapText="1"/>
    </xf>
    <xf numFmtId="0" fontId="25" fillId="48" borderId="56" xfId="0" applyNumberFormat="1" applyFont="1" applyFill="1" applyBorder="1" applyAlignment="1" applyProtection="1">
      <alignment horizontal="left" vertical="top" wrapText="1"/>
    </xf>
    <xf numFmtId="0" fontId="25" fillId="0" borderId="169" xfId="0" quotePrefix="1" applyNumberFormat="1" applyFont="1" applyFill="1" applyBorder="1" applyAlignment="1" applyProtection="1">
      <alignment horizontal="left" vertical="top" wrapText="1" indent="1"/>
    </xf>
    <xf numFmtId="168" fontId="34" fillId="0" borderId="170" xfId="10" quotePrefix="1" applyNumberFormat="1" applyFont="1" applyFill="1" applyBorder="1" applyAlignment="1">
      <alignment horizontal="center" vertical="center"/>
    </xf>
    <xf numFmtId="3" fontId="259" fillId="0" borderId="170" xfId="0" applyNumberFormat="1" applyFont="1" applyFill="1" applyBorder="1" applyAlignment="1" applyProtection="1">
      <alignment vertical="center"/>
    </xf>
    <xf numFmtId="3" fontId="259" fillId="0" borderId="170" xfId="0" applyNumberFormat="1" applyFont="1" applyFill="1" applyBorder="1" applyAlignment="1" applyProtection="1">
      <alignment vertical="center"/>
      <protection locked="0"/>
    </xf>
    <xf numFmtId="3" fontId="259" fillId="0" borderId="171" xfId="0" applyNumberFormat="1" applyFont="1" applyFill="1" applyBorder="1" applyAlignment="1" applyProtection="1">
      <alignment vertical="center"/>
    </xf>
    <xf numFmtId="0" fontId="268" fillId="0" borderId="0" xfId="0" quotePrefix="1" applyFont="1" applyFill="1" applyBorder="1"/>
    <xf numFmtId="0" fontId="149" fillId="0" borderId="0" xfId="0" applyFont="1" applyFill="1" applyBorder="1"/>
    <xf numFmtId="0" fontId="150" fillId="0" borderId="0" xfId="0" applyFont="1" applyFill="1" applyBorder="1" applyAlignment="1">
      <alignment wrapText="1"/>
    </xf>
    <xf numFmtId="0" fontId="205" fillId="15" borderId="0" xfId="2" applyFont="1" applyFill="1" applyAlignment="1">
      <alignment horizontal="center" vertical="center"/>
    </xf>
    <xf numFmtId="0" fontId="34" fillId="0" borderId="125" xfId="0" applyFont="1" applyFill="1" applyBorder="1" applyAlignment="1" applyProtection="1">
      <alignment horizontal="center" vertical="center" wrapText="1"/>
    </xf>
    <xf numFmtId="3" fontId="259" fillId="45" borderId="3" xfId="0" applyNumberFormat="1" applyFont="1" applyFill="1" applyBorder="1" applyAlignment="1" applyProtection="1">
      <alignment vertical="top"/>
      <protection locked="0"/>
    </xf>
    <xf numFmtId="3" fontId="259" fillId="45" borderId="3" xfId="0" applyNumberFormat="1" applyFont="1" applyFill="1" applyBorder="1" applyAlignment="1" applyProtection="1">
      <alignment vertical="center"/>
      <protection locked="0"/>
    </xf>
    <xf numFmtId="3" fontId="267" fillId="45" borderId="3" xfId="0" applyNumberFormat="1" applyFont="1" applyFill="1" applyBorder="1" applyAlignment="1" applyProtection="1">
      <alignment vertical="center"/>
      <protection locked="0"/>
    </xf>
    <xf numFmtId="0" fontId="151" fillId="15" borderId="0" xfId="0" quotePrefix="1" applyFont="1" applyFill="1" applyAlignment="1">
      <alignment vertical="center"/>
    </xf>
    <xf numFmtId="168" fontId="269" fillId="48" borderId="1" xfId="0" applyNumberFormat="1" applyFont="1" applyFill="1" applyBorder="1" applyAlignment="1" applyProtection="1">
      <alignment horizontal="center" vertical="top"/>
    </xf>
    <xf numFmtId="168" fontId="270" fillId="44" borderId="109" xfId="0" quotePrefix="1" applyNumberFormat="1" applyFont="1" applyFill="1" applyBorder="1" applyAlignment="1" applyProtection="1">
      <alignment horizontal="center" vertical="top"/>
    </xf>
    <xf numFmtId="168" fontId="271" fillId="45" borderId="3" xfId="0" quotePrefix="1" applyNumberFormat="1" applyFont="1" applyFill="1" applyBorder="1" applyAlignment="1" applyProtection="1">
      <alignment horizontal="center" vertical="top"/>
    </xf>
    <xf numFmtId="168" fontId="271" fillId="45" borderId="3" xfId="0" applyNumberFormat="1" applyFont="1" applyFill="1" applyBorder="1" applyAlignment="1" applyProtection="1">
      <alignment horizontal="center" vertical="top"/>
    </xf>
    <xf numFmtId="0" fontId="160" fillId="49" borderId="0" xfId="4" applyFill="1"/>
    <xf numFmtId="0" fontId="160" fillId="17" borderId="0" xfId="4" applyFill="1"/>
    <xf numFmtId="174" fontId="170" fillId="50" borderId="22" xfId="2" applyNumberFormat="1" applyFont="1" applyFill="1" applyBorder="1" applyAlignment="1" applyProtection="1">
      <alignment horizontal="center" vertical="center"/>
    </xf>
    <xf numFmtId="174" fontId="170" fillId="30" borderId="88" xfId="2" applyNumberFormat="1" applyFont="1" applyFill="1" applyBorder="1" applyAlignment="1" applyProtection="1">
      <alignment horizontal="center" vertical="center"/>
    </xf>
    <xf numFmtId="174" fontId="170" fillId="30" borderId="8" xfId="2" applyNumberFormat="1" applyFont="1" applyFill="1" applyBorder="1" applyAlignment="1" applyProtection="1">
      <alignment horizontal="center" vertical="center"/>
    </xf>
    <xf numFmtId="174" fontId="170" fillId="30" borderId="4" xfId="2" applyNumberFormat="1" applyFont="1" applyFill="1" applyBorder="1" applyAlignment="1" applyProtection="1">
      <alignment horizontal="center" vertical="center"/>
    </xf>
    <xf numFmtId="174" fontId="170" fillId="26" borderId="88" xfId="2" applyNumberFormat="1" applyFont="1" applyFill="1" applyBorder="1" applyAlignment="1" applyProtection="1">
      <alignment horizontal="center" vertical="center"/>
    </xf>
    <xf numFmtId="174" fontId="170" fillId="26" borderId="8" xfId="2" applyNumberFormat="1" applyFont="1" applyFill="1" applyBorder="1" applyAlignment="1" applyProtection="1">
      <alignment horizontal="center" vertical="center"/>
    </xf>
    <xf numFmtId="174" fontId="170" fillId="26" borderId="4" xfId="2" applyNumberFormat="1" applyFont="1" applyFill="1" applyBorder="1" applyAlignment="1" applyProtection="1">
      <alignment horizontal="center" vertical="center"/>
    </xf>
    <xf numFmtId="174" fontId="170" fillId="21" borderId="115" xfId="2" applyNumberFormat="1" applyFont="1" applyFill="1" applyBorder="1" applyAlignment="1" applyProtection="1">
      <alignment horizontal="center" vertical="center"/>
    </xf>
    <xf numFmtId="174" fontId="170" fillId="21" borderId="102" xfId="2" applyNumberFormat="1" applyFont="1" applyFill="1" applyBorder="1" applyAlignment="1" applyProtection="1">
      <alignment horizontal="center" vertical="center"/>
    </xf>
    <xf numFmtId="3" fontId="12" fillId="15" borderId="172" xfId="2" applyNumberFormat="1" applyFont="1" applyFill="1" applyBorder="1" applyAlignment="1" applyProtection="1">
      <alignment horizontal="right" vertical="center"/>
      <protection locked="0"/>
    </xf>
    <xf numFmtId="3" fontId="12" fillId="15" borderId="173" xfId="2" applyNumberFormat="1" applyFont="1" applyFill="1" applyBorder="1" applyAlignment="1" applyProtection="1">
      <alignment horizontal="right" vertical="center"/>
      <protection locked="0"/>
    </xf>
    <xf numFmtId="3" fontId="12" fillId="15" borderId="174" xfId="2" applyNumberFormat="1" applyFont="1" applyFill="1" applyBorder="1" applyAlignment="1" applyProtection="1">
      <alignment horizontal="right" vertical="center"/>
      <protection locked="0"/>
    </xf>
    <xf numFmtId="174" fontId="170" fillId="21" borderId="14" xfId="2" applyNumberFormat="1" applyFont="1" applyFill="1" applyBorder="1" applyAlignment="1" applyProtection="1">
      <alignment horizontal="center" vertical="center"/>
    </xf>
    <xf numFmtId="174" fontId="170" fillId="21" borderId="83" xfId="2" applyNumberFormat="1" applyFont="1" applyFill="1" applyBorder="1" applyAlignment="1" applyProtection="1">
      <alignment horizontal="center" vertical="center"/>
    </xf>
    <xf numFmtId="174" fontId="170" fillId="21" borderId="172" xfId="2" applyNumberFormat="1" applyFont="1" applyFill="1" applyBorder="1" applyAlignment="1" applyProtection="1">
      <alignment horizontal="center" vertical="center"/>
    </xf>
    <xf numFmtId="174" fontId="170" fillId="31" borderId="175" xfId="2" applyNumberFormat="1" applyFont="1" applyFill="1" applyBorder="1" applyAlignment="1" applyProtection="1">
      <alignment horizontal="center" vertical="center"/>
    </xf>
    <xf numFmtId="174" fontId="170" fillId="50" borderId="176" xfId="2" applyNumberFormat="1" applyFont="1" applyFill="1" applyBorder="1" applyAlignment="1" applyProtection="1">
      <alignment horizontal="center" vertical="center"/>
    </xf>
    <xf numFmtId="174" fontId="170" fillId="50" borderId="177" xfId="2" applyNumberFormat="1" applyFont="1" applyFill="1" applyBorder="1" applyAlignment="1" applyProtection="1">
      <alignment horizontal="center" vertical="center"/>
    </xf>
    <xf numFmtId="174" fontId="170" fillId="31" borderId="178" xfId="2" applyNumberFormat="1" applyFont="1" applyFill="1" applyBorder="1" applyAlignment="1" applyProtection="1">
      <alignment horizontal="center" vertical="center"/>
    </xf>
    <xf numFmtId="174" fontId="170" fillId="31" borderId="162" xfId="2" applyNumberFormat="1" applyFont="1" applyFill="1" applyBorder="1" applyAlignment="1" applyProtection="1">
      <alignment horizontal="center" vertical="center"/>
    </xf>
    <xf numFmtId="168" fontId="272" fillId="51" borderId="22" xfId="10" quotePrefix="1" applyNumberFormat="1" applyFont="1" applyFill="1" applyBorder="1" applyAlignment="1">
      <alignment horizontal="right" vertical="center"/>
    </xf>
    <xf numFmtId="0" fontId="6" fillId="51" borderId="17" xfId="10" quotePrefix="1" applyFont="1" applyFill="1" applyBorder="1" applyAlignment="1">
      <alignment horizontal="right" vertical="center"/>
    </xf>
    <xf numFmtId="0" fontId="3" fillId="51" borderId="23" xfId="10" applyFont="1" applyFill="1" applyBorder="1" applyAlignment="1">
      <alignment horizontal="left" vertical="center" wrapText="1"/>
    </xf>
    <xf numFmtId="3" fontId="177" fillId="23" borderId="10" xfId="2" applyNumberFormat="1" applyFont="1" applyFill="1" applyBorder="1" applyAlignment="1" applyProtection="1">
      <alignment horizontal="center" vertical="center" wrapText="1"/>
    </xf>
    <xf numFmtId="0" fontId="3" fillId="0" borderId="0" xfId="10" quotePrefix="1" applyNumberFormat="1" applyFont="1" applyFill="1" applyBorder="1" applyAlignment="1">
      <alignment horizontal="right"/>
    </xf>
    <xf numFmtId="0" fontId="54" fillId="15" borderId="73" xfId="0" quotePrefix="1" applyFont="1" applyFill="1" applyBorder="1" applyAlignment="1" applyProtection="1">
      <alignment horizontal="left"/>
    </xf>
    <xf numFmtId="0" fontId="32" fillId="15" borderId="53" xfId="0" quotePrefix="1" applyFont="1" applyFill="1" applyBorder="1" applyAlignment="1" applyProtection="1">
      <alignment horizontal="left"/>
    </xf>
    <xf numFmtId="3" fontId="32" fillId="15" borderId="21" xfId="0" applyNumberFormat="1" applyFont="1" applyFill="1" applyBorder="1" applyAlignment="1" applyProtection="1"/>
    <xf numFmtId="0" fontId="32" fillId="24" borderId="55" xfId="0" quotePrefix="1" applyFont="1" applyFill="1" applyBorder="1" applyAlignment="1" applyProtection="1">
      <alignment horizontal="left"/>
    </xf>
    <xf numFmtId="0" fontId="32" fillId="24" borderId="55" xfId="0" applyFont="1" applyFill="1" applyBorder="1" applyAlignment="1" applyProtection="1">
      <alignment horizontal="left"/>
    </xf>
    <xf numFmtId="3" fontId="32" fillId="24" borderId="55" xfId="0" applyNumberFormat="1" applyFont="1" applyFill="1" applyBorder="1" applyAlignment="1" applyProtection="1"/>
    <xf numFmtId="3" fontId="32" fillId="24" borderId="24" xfId="0" applyNumberFormat="1" applyFont="1" applyFill="1" applyBorder="1" applyAlignment="1" applyProtection="1"/>
    <xf numFmtId="3" fontId="32" fillId="24" borderId="22" xfId="0" applyNumberFormat="1" applyFont="1" applyFill="1" applyBorder="1" applyAlignment="1" applyProtection="1"/>
    <xf numFmtId="3" fontId="32" fillId="24" borderId="25" xfId="0" applyNumberFormat="1" applyFont="1" applyFill="1" applyBorder="1" applyAlignment="1" applyProtection="1"/>
    <xf numFmtId="3" fontId="89" fillId="24" borderId="22" xfId="0" applyNumberFormat="1" applyFont="1" applyFill="1" applyBorder="1" applyAlignment="1" applyProtection="1">
      <alignment horizontal="center"/>
    </xf>
    <xf numFmtId="38" fontId="3" fillId="21" borderId="23" xfId="15" applyNumberFormat="1" applyFont="1" applyFill="1" applyBorder="1" applyAlignment="1" applyProtection="1"/>
    <xf numFmtId="38" fontId="3" fillId="21" borderId="102" xfId="15" applyNumberFormat="1" applyFont="1" applyFill="1" applyBorder="1" applyAlignment="1" applyProtection="1"/>
    <xf numFmtId="38" fontId="273" fillId="21" borderId="116" xfId="15" applyNumberFormat="1" applyFont="1" applyFill="1" applyBorder="1" applyAlignment="1" applyProtection="1"/>
    <xf numFmtId="38" fontId="273" fillId="21" borderId="38" xfId="15" applyNumberFormat="1" applyFont="1" applyFill="1" applyBorder="1" applyAlignment="1" applyProtection="1"/>
    <xf numFmtId="38" fontId="273" fillId="21" borderId="138" xfId="15" applyNumberFormat="1" applyFont="1" applyFill="1" applyBorder="1" applyAlignment="1" applyProtection="1"/>
    <xf numFmtId="180" fontId="274" fillId="21" borderId="57" xfId="5" applyNumberFormat="1" applyFont="1" applyFill="1" applyBorder="1" applyAlignment="1" applyProtection="1"/>
    <xf numFmtId="180" fontId="275" fillId="21" borderId="57" xfId="5" applyNumberFormat="1" applyFont="1" applyFill="1" applyBorder="1" applyAlignment="1" applyProtection="1"/>
    <xf numFmtId="180" fontId="275" fillId="21" borderId="136" xfId="5" applyNumberFormat="1" applyFont="1" applyFill="1" applyBorder="1" applyAlignment="1" applyProtection="1"/>
    <xf numFmtId="38" fontId="273" fillId="21" borderId="116" xfId="15" applyNumberFormat="1" applyFont="1" applyFill="1" applyBorder="1" applyAlignment="1" applyProtection="1">
      <alignment horizontal="center"/>
    </xf>
    <xf numFmtId="38" fontId="273" fillId="21" borderId="38" xfId="15" applyNumberFormat="1" applyFont="1" applyFill="1" applyBorder="1" applyAlignment="1" applyProtection="1">
      <alignment horizontal="center"/>
    </xf>
    <xf numFmtId="38" fontId="273" fillId="21" borderId="138" xfId="15" applyNumberFormat="1" applyFont="1" applyFill="1" applyBorder="1" applyAlignment="1" applyProtection="1">
      <alignment horizontal="center"/>
    </xf>
    <xf numFmtId="174" fontId="170" fillId="17" borderId="4" xfId="2" applyNumberFormat="1" applyFont="1" applyFill="1" applyBorder="1" applyAlignment="1" applyProtection="1">
      <alignment horizontal="center" vertical="center"/>
    </xf>
    <xf numFmtId="174" fontId="170" fillId="21" borderId="51" xfId="2" applyNumberFormat="1" applyFont="1" applyFill="1" applyBorder="1" applyAlignment="1" applyProtection="1">
      <alignment horizontal="center" vertical="center"/>
    </xf>
    <xf numFmtId="174" fontId="170" fillId="21" borderId="179" xfId="2" applyNumberFormat="1" applyFont="1" applyFill="1" applyBorder="1" applyAlignment="1" applyProtection="1">
      <alignment horizontal="center" vertical="center"/>
    </xf>
    <xf numFmtId="174" fontId="170" fillId="31" borderId="102" xfId="2" applyNumberFormat="1" applyFont="1" applyFill="1" applyBorder="1" applyAlignment="1" applyProtection="1">
      <alignment horizontal="center" vertical="center"/>
    </xf>
    <xf numFmtId="174" fontId="170" fillId="31" borderId="137" xfId="2" applyNumberFormat="1" applyFont="1" applyFill="1" applyBorder="1" applyAlignment="1" applyProtection="1">
      <alignment horizontal="center" vertical="center"/>
    </xf>
    <xf numFmtId="174" fontId="170" fillId="31" borderId="24" xfId="2" applyNumberFormat="1" applyFont="1" applyFill="1" applyBorder="1" applyAlignment="1" applyProtection="1">
      <alignment horizontal="center" vertical="center"/>
    </xf>
    <xf numFmtId="174" fontId="170" fillId="31" borderId="20" xfId="2" applyNumberFormat="1" applyFont="1" applyFill="1" applyBorder="1" applyAlignment="1" applyProtection="1">
      <alignment horizontal="center" vertical="center"/>
    </xf>
    <xf numFmtId="174" fontId="170" fillId="31" borderId="173" xfId="2" applyNumberFormat="1" applyFont="1" applyFill="1" applyBorder="1" applyAlignment="1" applyProtection="1">
      <alignment horizontal="center" vertical="center"/>
    </xf>
    <xf numFmtId="174" fontId="170" fillId="31" borderId="172" xfId="2" applyNumberFormat="1" applyFont="1" applyFill="1" applyBorder="1" applyAlignment="1" applyProtection="1">
      <alignment horizontal="center" vertical="center"/>
    </xf>
    <xf numFmtId="174" fontId="170" fillId="21" borderId="180" xfId="2" applyNumberFormat="1" applyFont="1" applyFill="1" applyBorder="1" applyAlignment="1" applyProtection="1">
      <alignment horizontal="center" vertical="center"/>
    </xf>
    <xf numFmtId="174" fontId="170" fillId="21" borderId="181" xfId="2" applyNumberFormat="1" applyFont="1" applyFill="1" applyBorder="1" applyAlignment="1" applyProtection="1">
      <alignment horizontal="center" vertical="center"/>
    </xf>
    <xf numFmtId="3" fontId="12" fillId="15" borderId="182" xfId="2" applyNumberFormat="1" applyFont="1" applyFill="1" applyBorder="1" applyAlignment="1" applyProtection="1">
      <alignment horizontal="right" vertical="center"/>
      <protection locked="0"/>
    </xf>
    <xf numFmtId="174" fontId="170" fillId="21" borderId="183" xfId="2" applyNumberFormat="1" applyFont="1" applyFill="1" applyBorder="1" applyAlignment="1" applyProtection="1">
      <alignment horizontal="center" vertical="center"/>
    </xf>
    <xf numFmtId="174" fontId="170" fillId="24" borderId="4" xfId="2" applyNumberFormat="1" applyFont="1" applyFill="1" applyBorder="1" applyAlignment="1" applyProtection="1">
      <alignment horizontal="center" vertical="center"/>
    </xf>
    <xf numFmtId="1" fontId="12" fillId="0" borderId="21" xfId="2" applyNumberFormat="1" applyFont="1" applyFill="1" applyBorder="1" applyAlignment="1" applyProtection="1">
      <alignment horizontal="center" vertical="center"/>
      <protection locked="0"/>
    </xf>
    <xf numFmtId="0" fontId="205" fillId="15" borderId="17" xfId="2" applyFont="1" applyFill="1" applyBorder="1" applyAlignment="1">
      <alignment vertical="center"/>
    </xf>
    <xf numFmtId="0" fontId="276" fillId="0" borderId="0" xfId="0" applyFont="1" applyProtection="1"/>
    <xf numFmtId="0" fontId="54" fillId="0" borderId="0" xfId="2" applyFont="1" applyProtection="1"/>
    <xf numFmtId="0" fontId="54" fillId="0" borderId="0" xfId="2" applyFont="1" applyAlignment="1" applyProtection="1">
      <alignment horizontal="right"/>
    </xf>
    <xf numFmtId="0" fontId="166" fillId="17" borderId="3" xfId="0" applyFont="1" applyFill="1" applyBorder="1" applyAlignment="1" applyProtection="1">
      <alignment horizontal="right"/>
    </xf>
    <xf numFmtId="49" fontId="166" fillId="17" borderId="3" xfId="0" applyNumberFormat="1" applyFont="1" applyFill="1" applyBorder="1" applyAlignment="1" applyProtection="1">
      <alignment horizontal="right"/>
    </xf>
    <xf numFmtId="0" fontId="276" fillId="0" borderId="0" xfId="0" applyFont="1" applyAlignment="1" applyProtection="1">
      <alignment horizontal="right" wrapText="1"/>
    </xf>
    <xf numFmtId="14" fontId="166" fillId="17" borderId="3" xfId="0" applyNumberFormat="1" applyFont="1" applyFill="1" applyBorder="1" applyAlignment="1" applyProtection="1">
      <alignment horizontal="right"/>
    </xf>
    <xf numFmtId="0" fontId="277" fillId="0" borderId="0" xfId="0" applyFont="1" applyAlignment="1" applyProtection="1">
      <alignment horizontal="center"/>
    </xf>
    <xf numFmtId="0" fontId="278" fillId="17" borderId="155" xfId="0" applyFont="1" applyFill="1" applyBorder="1" applyAlignment="1" applyProtection="1">
      <alignment horizontal="left"/>
    </xf>
    <xf numFmtId="0" fontId="278" fillId="17" borderId="7" xfId="0" applyFont="1" applyFill="1" applyBorder="1" applyAlignment="1" applyProtection="1">
      <alignment horizontal="left"/>
    </xf>
    <xf numFmtId="0" fontId="278" fillId="17" borderId="160" xfId="0" applyFont="1" applyFill="1" applyBorder="1" applyAlignment="1" applyProtection="1">
      <alignment horizontal="left" vertical="center" wrapText="1"/>
    </xf>
    <xf numFmtId="0" fontId="278" fillId="17" borderId="143" xfId="0" applyFont="1" applyFill="1" applyBorder="1" applyAlignment="1" applyProtection="1">
      <alignment horizontal="left" vertical="center" wrapText="1"/>
    </xf>
    <xf numFmtId="0" fontId="278" fillId="17" borderId="10" xfId="0" applyFont="1" applyFill="1" applyBorder="1" applyAlignment="1" applyProtection="1">
      <alignment horizontal="left" vertical="center" wrapText="1"/>
    </xf>
    <xf numFmtId="3" fontId="278" fillId="17" borderId="14" xfId="0" applyNumberFormat="1" applyFont="1" applyFill="1" applyBorder="1" applyAlignment="1" applyProtection="1">
      <alignment horizontal="right" vertical="center" wrapText="1"/>
    </xf>
    <xf numFmtId="3" fontId="278" fillId="17" borderId="13" xfId="0" applyNumberFormat="1" applyFont="1" applyFill="1" applyBorder="1" applyAlignment="1" applyProtection="1">
      <alignment horizontal="right" vertical="center" wrapText="1"/>
    </xf>
    <xf numFmtId="3" fontId="278" fillId="17" borderId="82" xfId="0" applyNumberFormat="1" applyFont="1" applyFill="1" applyBorder="1" applyAlignment="1" applyProtection="1">
      <alignment horizontal="right" vertical="center" wrapText="1"/>
    </xf>
    <xf numFmtId="0" fontId="279" fillId="17" borderId="52" xfId="0" applyFont="1" applyFill="1" applyBorder="1" applyAlignment="1" applyProtection="1">
      <alignment horizontal="left" vertical="center" wrapText="1"/>
    </xf>
    <xf numFmtId="3" fontId="278" fillId="17" borderId="8" xfId="0" applyNumberFormat="1" applyFont="1" applyFill="1" applyBorder="1" applyAlignment="1" applyProtection="1">
      <alignment horizontal="right" vertical="center" wrapText="1"/>
    </xf>
    <xf numFmtId="3" fontId="278" fillId="17" borderId="9" xfId="0" applyNumberFormat="1" applyFont="1" applyFill="1" applyBorder="1" applyAlignment="1" applyProtection="1">
      <alignment horizontal="right" vertical="center" wrapText="1"/>
    </xf>
    <xf numFmtId="3" fontId="278" fillId="17" borderId="88" xfId="0" applyNumberFormat="1" applyFont="1" applyFill="1" applyBorder="1" applyAlignment="1" applyProtection="1">
      <alignment horizontal="right" vertical="center" wrapText="1"/>
    </xf>
    <xf numFmtId="3" fontId="278" fillId="0" borderId="184" xfId="0" applyNumberFormat="1" applyFont="1" applyBorder="1" applyAlignment="1" applyProtection="1">
      <alignment horizontal="right" vertical="center" wrapText="1"/>
      <protection locked="0"/>
    </xf>
    <xf numFmtId="3" fontId="278" fillId="0" borderId="185" xfId="0" applyNumberFormat="1" applyFont="1" applyBorder="1" applyAlignment="1" applyProtection="1">
      <alignment horizontal="right" vertical="center" wrapText="1"/>
      <protection locked="0"/>
    </xf>
    <xf numFmtId="3" fontId="278" fillId="17" borderId="184" xfId="0" applyNumberFormat="1" applyFont="1" applyFill="1" applyBorder="1" applyAlignment="1" applyProtection="1">
      <alignment horizontal="right" vertical="center" wrapText="1"/>
    </xf>
    <xf numFmtId="3" fontId="278" fillId="17" borderId="185" xfId="0" applyNumberFormat="1" applyFont="1" applyFill="1" applyBorder="1" applyAlignment="1" applyProtection="1">
      <alignment horizontal="right" vertical="center" wrapText="1"/>
    </xf>
    <xf numFmtId="3" fontId="278" fillId="17" borderId="186" xfId="0" applyNumberFormat="1" applyFont="1" applyFill="1" applyBorder="1" applyAlignment="1" applyProtection="1">
      <alignment horizontal="right" vertical="center" wrapText="1"/>
    </xf>
    <xf numFmtId="3" fontId="278" fillId="17" borderId="187" xfId="0" applyNumberFormat="1" applyFont="1" applyFill="1" applyBorder="1" applyAlignment="1" applyProtection="1">
      <alignment horizontal="right" vertical="center" wrapText="1"/>
    </xf>
    <xf numFmtId="3" fontId="278" fillId="17" borderId="188" xfId="0" applyNumberFormat="1" applyFont="1" applyFill="1" applyBorder="1" applyAlignment="1" applyProtection="1">
      <alignment horizontal="right" vertical="center" wrapText="1"/>
    </xf>
    <xf numFmtId="3" fontId="278" fillId="17" borderId="189" xfId="0" applyNumberFormat="1" applyFont="1" applyFill="1" applyBorder="1" applyAlignment="1" applyProtection="1">
      <alignment horizontal="right" vertical="center" wrapText="1"/>
    </xf>
    <xf numFmtId="3" fontId="278" fillId="17" borderId="85" xfId="0" applyNumberFormat="1" applyFont="1" applyFill="1" applyBorder="1" applyAlignment="1" applyProtection="1">
      <alignment horizontal="right" vertical="center" wrapText="1"/>
    </xf>
    <xf numFmtId="3" fontId="278" fillId="17" borderId="91" xfId="0" applyNumberFormat="1" applyFont="1" applyFill="1" applyBorder="1" applyAlignment="1" applyProtection="1">
      <alignment horizontal="right" vertical="center" wrapText="1"/>
    </xf>
    <xf numFmtId="0" fontId="276" fillId="17" borderId="52" xfId="0" applyFont="1" applyFill="1" applyBorder="1" applyAlignment="1" applyProtection="1">
      <alignment horizontal="left" vertical="center" wrapText="1"/>
    </xf>
    <xf numFmtId="3" fontId="278" fillId="17" borderId="101" xfId="0" applyNumberFormat="1" applyFont="1" applyFill="1" applyBorder="1" applyAlignment="1" applyProtection="1">
      <alignment horizontal="right" vertical="center" wrapText="1"/>
    </xf>
    <xf numFmtId="3" fontId="278" fillId="17" borderId="162" xfId="0" applyNumberFormat="1" applyFont="1" applyFill="1" applyBorder="1" applyAlignment="1" applyProtection="1">
      <alignment horizontal="right" vertical="center" wrapText="1"/>
    </xf>
    <xf numFmtId="3" fontId="278" fillId="17" borderId="24" xfId="0" applyNumberFormat="1" applyFont="1" applyFill="1" applyBorder="1" applyAlignment="1" applyProtection="1">
      <alignment horizontal="right" vertical="center" wrapText="1"/>
    </xf>
    <xf numFmtId="3" fontId="278" fillId="17" borderId="25" xfId="0" applyNumberFormat="1" applyFont="1" applyFill="1" applyBorder="1" applyAlignment="1" applyProtection="1">
      <alignment horizontal="right" vertical="center" wrapText="1"/>
    </xf>
    <xf numFmtId="3" fontId="278" fillId="17" borderId="29" xfId="0" applyNumberFormat="1" applyFont="1" applyFill="1" applyBorder="1" applyAlignment="1" applyProtection="1">
      <alignment horizontal="right" vertical="center" wrapText="1"/>
    </xf>
    <xf numFmtId="3" fontId="278" fillId="17" borderId="30" xfId="0" applyNumberFormat="1" applyFont="1" applyFill="1" applyBorder="1" applyAlignment="1" applyProtection="1">
      <alignment horizontal="right" vertical="center" wrapText="1"/>
    </xf>
    <xf numFmtId="0" fontId="278" fillId="17" borderId="125" xfId="0" applyFont="1" applyFill="1" applyBorder="1" applyAlignment="1" applyProtection="1">
      <alignment horizontal="right" vertical="center" wrapText="1"/>
    </xf>
    <xf numFmtId="3" fontId="278" fillId="17" borderId="190" xfId="0" applyNumberFormat="1" applyFont="1" applyFill="1" applyBorder="1" applyAlignment="1" applyProtection="1">
      <alignment horizontal="right" vertical="center" wrapText="1"/>
    </xf>
    <xf numFmtId="3" fontId="278" fillId="17" borderId="168" xfId="0" applyNumberFormat="1" applyFont="1" applyFill="1" applyBorder="1" applyAlignment="1" applyProtection="1">
      <alignment horizontal="right" vertical="center" wrapText="1"/>
    </xf>
    <xf numFmtId="3" fontId="278" fillId="17" borderId="124" xfId="0" applyNumberFormat="1" applyFont="1" applyFill="1" applyBorder="1" applyAlignment="1" applyProtection="1">
      <alignment horizontal="right" vertical="center" wrapText="1"/>
    </xf>
    <xf numFmtId="3" fontId="278" fillId="17" borderId="191" xfId="0" applyNumberFormat="1" applyFont="1" applyFill="1" applyBorder="1" applyAlignment="1" applyProtection="1">
      <alignment horizontal="right" vertical="center" wrapText="1"/>
    </xf>
    <xf numFmtId="0" fontId="280" fillId="0" borderId="0" xfId="0" applyFont="1" applyAlignment="1" applyProtection="1">
      <alignment horizontal="right"/>
    </xf>
    <xf numFmtId="3" fontId="280" fillId="0" borderId="0" xfId="0" applyNumberFormat="1" applyFont="1" applyProtection="1"/>
    <xf numFmtId="0" fontId="281" fillId="0" borderId="0" xfId="0" quotePrefix="1" applyFont="1" applyProtection="1"/>
    <xf numFmtId="0" fontId="32" fillId="0" borderId="54" xfId="0" applyFont="1" applyBorder="1" applyAlignment="1" applyProtection="1">
      <alignment horizontal="left"/>
    </xf>
    <xf numFmtId="0" fontId="276" fillId="0" borderId="53" xfId="0" applyFont="1" applyBorder="1" applyAlignment="1" applyProtection="1">
      <alignment horizontal="left" vertical="center" wrapText="1"/>
    </xf>
    <xf numFmtId="0" fontId="276" fillId="0" borderId="55" xfId="0" applyFont="1" applyBorder="1" applyAlignment="1" applyProtection="1">
      <alignment horizontal="left" vertical="center" wrapText="1"/>
    </xf>
    <xf numFmtId="0" fontId="276" fillId="0" borderId="54" xfId="0" applyFont="1" applyBorder="1" applyAlignment="1" applyProtection="1">
      <alignment horizontal="left" vertical="center" wrapText="1"/>
    </xf>
    <xf numFmtId="0" fontId="279" fillId="0" borderId="52" xfId="0" applyFont="1" applyBorder="1" applyAlignment="1" applyProtection="1">
      <alignment horizontal="left" vertical="center" wrapText="1"/>
    </xf>
    <xf numFmtId="0" fontId="276" fillId="0" borderId="90" xfId="0" applyFont="1" applyBorder="1" applyAlignment="1" applyProtection="1">
      <alignment horizontal="left" vertical="center" wrapText="1"/>
    </xf>
    <xf numFmtId="0" fontId="276" fillId="0" borderId="120" xfId="0" applyFont="1" applyBorder="1" applyAlignment="1" applyProtection="1">
      <alignment horizontal="left" vertical="center" wrapText="1"/>
    </xf>
    <xf numFmtId="0" fontId="276" fillId="0" borderId="57" xfId="0" applyFont="1" applyBorder="1" applyAlignment="1" applyProtection="1">
      <alignment horizontal="left" vertical="center" wrapText="1"/>
    </xf>
    <xf numFmtId="49" fontId="205" fillId="15" borderId="0" xfId="2" applyNumberFormat="1" applyFont="1" applyFill="1" applyAlignment="1">
      <alignment vertical="center"/>
    </xf>
    <xf numFmtId="0" fontId="276" fillId="0" borderId="0" xfId="0" quotePrefix="1" applyFont="1" applyAlignment="1" applyProtection="1">
      <alignment horizontal="right"/>
    </xf>
    <xf numFmtId="3" fontId="278" fillId="17" borderId="14" xfId="0" applyNumberFormat="1" applyFont="1" applyFill="1" applyBorder="1" applyAlignment="1" applyProtection="1">
      <alignment horizontal="center" vertical="center" wrapText="1"/>
    </xf>
    <xf numFmtId="0" fontId="278" fillId="17" borderId="82" xfId="0" applyFont="1" applyFill="1" applyBorder="1" applyAlignment="1" applyProtection="1">
      <alignment horizontal="center" vertical="center" wrapText="1"/>
    </xf>
    <xf numFmtId="3" fontId="278" fillId="17" borderId="8" xfId="0" applyNumberFormat="1" applyFont="1" applyFill="1" applyBorder="1" applyAlignment="1" applyProtection="1">
      <alignment horizontal="center" vertical="center" wrapText="1"/>
    </xf>
    <xf numFmtId="0" fontId="278" fillId="17" borderId="88" xfId="0" applyFont="1" applyFill="1" applyBorder="1" applyAlignment="1" applyProtection="1">
      <alignment horizontal="center" vertical="center" wrapText="1"/>
    </xf>
    <xf numFmtId="3" fontId="278" fillId="0" borderId="20" xfId="0" applyNumberFormat="1" applyFont="1" applyBorder="1" applyAlignment="1" applyProtection="1">
      <alignment horizontal="right" vertical="center" wrapText="1"/>
      <protection locked="0"/>
    </xf>
    <xf numFmtId="0" fontId="278" fillId="0" borderId="21" xfId="0" applyFont="1" applyBorder="1" applyAlignment="1" applyProtection="1">
      <alignment horizontal="center" vertical="center" wrapText="1"/>
      <protection locked="0"/>
    </xf>
    <xf numFmtId="3" fontId="278" fillId="17" borderId="192" xfId="0" applyNumberFormat="1" applyFont="1" applyFill="1" applyBorder="1" applyAlignment="1" applyProtection="1">
      <alignment horizontal="center" vertical="center" wrapText="1"/>
    </xf>
    <xf numFmtId="0" fontId="278" fillId="17" borderId="168" xfId="0" applyFont="1" applyFill="1" applyBorder="1" applyAlignment="1" applyProtection="1">
      <alignment horizontal="center" vertical="center" wrapText="1"/>
    </xf>
    <xf numFmtId="0" fontId="32" fillId="15" borderId="55" xfId="0" applyFont="1" applyFill="1" applyBorder="1" applyAlignment="1" applyProtection="1">
      <alignment horizontal="left" wrapText="1"/>
    </xf>
    <xf numFmtId="0" fontId="279" fillId="0" borderId="52" xfId="0" applyFont="1" applyFill="1" applyBorder="1" applyAlignment="1" applyProtection="1">
      <alignment horizontal="left" vertical="center" wrapText="1"/>
    </xf>
    <xf numFmtId="0" fontId="254" fillId="43" borderId="0" xfId="4" applyFont="1" applyFill="1"/>
    <xf numFmtId="0" fontId="254" fillId="0" borderId="0" xfId="4" applyFont="1"/>
    <xf numFmtId="0" fontId="34" fillId="42" borderId="0" xfId="2" applyFont="1" applyFill="1" applyAlignment="1">
      <alignment horizontal="center"/>
    </xf>
    <xf numFmtId="0" fontId="3" fillId="42" borderId="0" xfId="4" applyFont="1" applyFill="1" applyAlignment="1">
      <alignment horizontal="left" vertical="center" wrapText="1"/>
    </xf>
    <xf numFmtId="0" fontId="55" fillId="42" borderId="193" xfId="0" quotePrefix="1" applyFont="1" applyFill="1" applyBorder="1" applyAlignment="1">
      <alignment horizontal="left"/>
    </xf>
    <xf numFmtId="0" fontId="55" fillId="42" borderId="194" xfId="0" quotePrefix="1" applyFont="1" applyFill="1" applyBorder="1" applyAlignment="1">
      <alignment horizontal="left"/>
    </xf>
    <xf numFmtId="0" fontId="55" fillId="42" borderId="107" xfId="0" quotePrefix="1" applyFont="1" applyFill="1" applyBorder="1" applyAlignment="1">
      <alignment horizontal="left"/>
    </xf>
    <xf numFmtId="0" fontId="5" fillId="0" borderId="0" xfId="4" applyFont="1" applyAlignment="1">
      <alignment vertical="center" wrapText="1"/>
    </xf>
    <xf numFmtId="0" fontId="3" fillId="0" borderId="0" xfId="4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171" fontId="35" fillId="42" borderId="0" xfId="13" quotePrefix="1" applyNumberFormat="1" applyFont="1" applyFill="1" applyAlignment="1">
      <alignment horizontal="right"/>
    </xf>
    <xf numFmtId="0" fontId="14" fillId="42" borderId="0" xfId="13" applyFont="1" applyFill="1"/>
    <xf numFmtId="0" fontId="14" fillId="42" borderId="0" xfId="13" quotePrefix="1" applyFont="1" applyFill="1" applyAlignment="1">
      <alignment horizontal="left"/>
    </xf>
    <xf numFmtId="0" fontId="9" fillId="42" borderId="0" xfId="13" quotePrefix="1" applyFont="1" applyFill="1" applyAlignment="1">
      <alignment horizontal="left"/>
    </xf>
    <xf numFmtId="0" fontId="9" fillId="42" borderId="0" xfId="13" applyFont="1" applyFill="1"/>
    <xf numFmtId="0" fontId="21" fillId="42" borderId="0" xfId="13" applyFont="1" applyFill="1" applyAlignment="1">
      <alignment horizontal="left"/>
    </xf>
    <xf numFmtId="0" fontId="9" fillId="42" borderId="0" xfId="13" applyFont="1" applyFill="1" applyAlignment="1">
      <alignment horizontal="left"/>
    </xf>
    <xf numFmtId="0" fontId="15" fillId="42" borderId="0" xfId="13" applyFont="1" applyFill="1"/>
    <xf numFmtId="0" fontId="15" fillId="42" borderId="0" xfId="13" quotePrefix="1" applyFont="1" applyFill="1" applyAlignment="1">
      <alignment horizontal="left"/>
    </xf>
    <xf numFmtId="0" fontId="9" fillId="42" borderId="0" xfId="10" applyFont="1" applyFill="1" applyAlignment="1">
      <alignment horizontal="left"/>
    </xf>
    <xf numFmtId="0" fontId="21" fillId="42" borderId="0" xfId="10" applyFont="1" applyFill="1" applyAlignment="1">
      <alignment horizontal="left"/>
    </xf>
    <xf numFmtId="0" fontId="21" fillId="42" borderId="0" xfId="13" quotePrefix="1" applyFont="1" applyFill="1" applyAlignment="1">
      <alignment horizontal="left"/>
    </xf>
    <xf numFmtId="0" fontId="15" fillId="42" borderId="0" xfId="13" applyFont="1" applyFill="1" applyAlignment="1">
      <alignment horizontal="left"/>
    </xf>
    <xf numFmtId="171" fontId="36" fillId="42" borderId="0" xfId="13" quotePrefix="1" applyNumberFormat="1" applyFont="1" applyFill="1" applyAlignment="1">
      <alignment horizontal="right"/>
    </xf>
    <xf numFmtId="0" fontId="21" fillId="42" borderId="0" xfId="13" applyFont="1" applyFill="1"/>
    <xf numFmtId="171" fontId="35" fillId="42" borderId="0" xfId="13" applyNumberFormat="1" applyFont="1" applyFill="1" applyAlignment="1">
      <alignment horizontal="right"/>
    </xf>
    <xf numFmtId="0" fontId="14" fillId="42" borderId="0" xfId="13" applyFont="1" applyFill="1" applyAlignment="1">
      <alignment horizontal="left"/>
    </xf>
    <xf numFmtId="0" fontId="30" fillId="17" borderId="0" xfId="2" applyFont="1" applyFill="1"/>
    <xf numFmtId="0" fontId="29" fillId="17" borderId="0" xfId="2" applyFont="1" applyFill="1"/>
    <xf numFmtId="0" fontId="30" fillId="42" borderId="0" xfId="2" applyFont="1" applyFill="1"/>
    <xf numFmtId="0" fontId="29" fillId="42" borderId="0" xfId="2" applyFont="1" applyFill="1"/>
    <xf numFmtId="0" fontId="30" fillId="42" borderId="3" xfId="2" applyFont="1" applyFill="1" applyBorder="1" applyProtection="1">
      <protection locked="0"/>
    </xf>
    <xf numFmtId="49" fontId="30" fillId="42" borderId="0" xfId="2" applyNumberFormat="1" applyFont="1" applyFill="1"/>
    <xf numFmtId="0" fontId="8" fillId="46" borderId="0" xfId="11" quotePrefix="1" applyFont="1" applyFill="1" applyAlignment="1">
      <alignment horizontal="left"/>
    </xf>
    <xf numFmtId="169" fontId="254" fillId="0" borderId="0" xfId="4" applyNumberFormat="1" applyFont="1"/>
    <xf numFmtId="172" fontId="8" fillId="42" borderId="0" xfId="11" quotePrefix="1" applyNumberFormat="1" applyFont="1" applyFill="1" applyAlignment="1">
      <alignment horizontal="left"/>
    </xf>
    <xf numFmtId="0" fontId="254" fillId="0" borderId="0" xfId="4" quotePrefix="1" applyFont="1"/>
    <xf numFmtId="0" fontId="3" fillId="0" borderId="3" xfId="9" applyFont="1" applyBorder="1"/>
    <xf numFmtId="0" fontId="249" fillId="0" borderId="0" xfId="2" quotePrefix="1" applyFont="1" applyAlignment="1">
      <alignment horizontal="center"/>
    </xf>
    <xf numFmtId="0" fontId="253" fillId="0" borderId="0" xfId="2" applyFont="1" applyAlignment="1">
      <alignment horizontal="left"/>
    </xf>
    <xf numFmtId="0" fontId="254" fillId="0" borderId="3" xfId="4" applyFont="1" applyBorder="1"/>
    <xf numFmtId="0" fontId="179" fillId="24" borderId="16" xfId="2" applyFont="1" applyFill="1" applyBorder="1" applyAlignment="1" applyProtection="1">
      <alignment vertical="center" wrapText="1"/>
    </xf>
    <xf numFmtId="0" fontId="24" fillId="36" borderId="0" xfId="2" applyFont="1" applyFill="1" applyBorder="1" applyAlignment="1">
      <alignment vertical="center"/>
    </xf>
    <xf numFmtId="0" fontId="54" fillId="15" borderId="104" xfId="5" applyFont="1" applyFill="1" applyBorder="1" applyAlignment="1" applyProtection="1">
      <alignment horizontal="center"/>
    </xf>
    <xf numFmtId="0" fontId="54" fillId="15" borderId="108" xfId="5" applyFont="1" applyFill="1" applyBorder="1" applyAlignment="1" applyProtection="1">
      <alignment horizontal="center"/>
    </xf>
    <xf numFmtId="0" fontId="54" fillId="15" borderId="105" xfId="5" applyFont="1" applyFill="1" applyBorder="1" applyAlignment="1" applyProtection="1">
      <alignment horizontal="center"/>
    </xf>
    <xf numFmtId="0" fontId="282" fillId="35" borderId="94" xfId="6" applyFont="1" applyFill="1" applyBorder="1" applyAlignment="1" applyProtection="1">
      <alignment horizontal="center"/>
    </xf>
    <xf numFmtId="1" fontId="54" fillId="17" borderId="99" xfId="5" applyNumberFormat="1" applyFont="1" applyFill="1" applyBorder="1" applyAlignment="1" applyProtection="1">
      <alignment horizontal="center"/>
    </xf>
    <xf numFmtId="0" fontId="54" fillId="17" borderId="99" xfId="5" applyNumberFormat="1" applyFont="1" applyFill="1" applyBorder="1" applyAlignment="1" applyProtection="1">
      <alignment horizontal="center"/>
    </xf>
    <xf numFmtId="38" fontId="3" fillId="15" borderId="115" xfId="15" applyNumberFormat="1" applyFont="1" applyFill="1" applyBorder="1" applyAlignment="1" applyProtection="1">
      <alignment horizontal="center"/>
    </xf>
    <xf numFmtId="38" fontId="3" fillId="15" borderId="23" xfId="15" applyNumberFormat="1" applyFont="1" applyFill="1" applyBorder="1" applyAlignment="1" applyProtection="1">
      <alignment horizontal="center"/>
    </xf>
    <xf numFmtId="38" fontId="3" fillId="15" borderId="102" xfId="15" applyNumberFormat="1" applyFont="1" applyFill="1" applyBorder="1" applyAlignment="1" applyProtection="1">
      <alignment horizontal="center"/>
    </xf>
    <xf numFmtId="38" fontId="184" fillId="40" borderId="113" xfId="15" applyNumberFormat="1" applyFont="1" applyFill="1" applyBorder="1" applyAlignment="1" applyProtection="1">
      <alignment horizontal="center"/>
    </xf>
    <xf numFmtId="38" fontId="184" fillId="40" borderId="32" xfId="15" applyNumberFormat="1" applyFont="1" applyFill="1" applyBorder="1" applyAlignment="1" applyProtection="1">
      <alignment horizontal="center"/>
    </xf>
    <xf numFmtId="38" fontId="184" fillId="40" borderId="39" xfId="15" applyNumberFormat="1" applyFont="1" applyFill="1" applyBorder="1" applyAlignment="1" applyProtection="1">
      <alignment horizontal="center"/>
    </xf>
    <xf numFmtId="0" fontId="54" fillId="26" borderId="141" xfId="5" applyFont="1" applyFill="1" applyBorder="1" applyAlignment="1" applyProtection="1">
      <alignment horizontal="center"/>
    </xf>
    <xf numFmtId="0" fontId="54" fillId="26" borderId="142" xfId="5" applyFont="1" applyFill="1" applyBorder="1" applyAlignment="1" applyProtection="1">
      <alignment horizontal="center"/>
    </xf>
    <xf numFmtId="0" fontId="54" fillId="26" borderId="143" xfId="5" applyFont="1" applyFill="1" applyBorder="1" applyAlignment="1" applyProtection="1">
      <alignment horizontal="center"/>
    </xf>
    <xf numFmtId="38" fontId="3" fillId="15" borderId="132" xfId="15" applyNumberFormat="1" applyFont="1" applyFill="1" applyBorder="1" applyAlignment="1" applyProtection="1">
      <alignment horizontal="center"/>
    </xf>
    <xf numFmtId="38" fontId="3" fillId="15" borderId="99" xfId="15" applyNumberFormat="1" applyFont="1" applyFill="1" applyBorder="1" applyAlignment="1" applyProtection="1">
      <alignment horizontal="center"/>
    </xf>
    <xf numFmtId="38" fontId="3" fillId="15" borderId="133" xfId="15" applyNumberFormat="1" applyFont="1" applyFill="1" applyBorder="1" applyAlignment="1" applyProtection="1">
      <alignment horizontal="center"/>
    </xf>
    <xf numFmtId="38" fontId="12" fillId="15" borderId="113" xfId="15" applyNumberFormat="1" applyFont="1" applyFill="1" applyBorder="1" applyAlignment="1" applyProtection="1">
      <alignment horizontal="center"/>
    </xf>
    <xf numFmtId="38" fontId="12" fillId="15" borderId="32" xfId="15" applyNumberFormat="1" applyFont="1" applyFill="1" applyBorder="1" applyAlignment="1" applyProtection="1">
      <alignment horizontal="center"/>
    </xf>
    <xf numFmtId="38" fontId="12" fillId="15" borderId="39" xfId="15" applyNumberFormat="1" applyFont="1" applyFill="1" applyBorder="1" applyAlignment="1" applyProtection="1">
      <alignment horizontal="center"/>
    </xf>
    <xf numFmtId="38" fontId="6" fillId="24" borderId="31" xfId="15" applyNumberFormat="1" applyFont="1" applyFill="1" applyBorder="1" applyAlignment="1" applyProtection="1">
      <alignment horizontal="center"/>
    </xf>
    <xf numFmtId="38" fontId="6" fillId="24" borderId="16" xfId="15" applyNumberFormat="1" applyFont="1" applyFill="1" applyBorder="1" applyAlignment="1" applyProtection="1">
      <alignment horizontal="center"/>
    </xf>
    <xf numFmtId="38" fontId="6" fillId="24" borderId="88" xfId="15" applyNumberFormat="1" applyFont="1" applyFill="1" applyBorder="1" applyAlignment="1" applyProtection="1">
      <alignment horizontal="center"/>
    </xf>
    <xf numFmtId="0" fontId="54" fillId="39" borderId="141" xfId="5" quotePrefix="1" applyFont="1" applyFill="1" applyBorder="1" applyAlignment="1" applyProtection="1">
      <alignment horizontal="center"/>
    </xf>
    <xf numFmtId="0" fontId="54" fillId="39" borderId="142" xfId="5" quotePrefix="1" applyFont="1" applyFill="1" applyBorder="1" applyAlignment="1" applyProtection="1">
      <alignment horizontal="center"/>
    </xf>
    <xf numFmtId="0" fontId="54" fillId="39" borderId="143" xfId="5" quotePrefix="1" applyFont="1" applyFill="1" applyBorder="1" applyAlignment="1" applyProtection="1">
      <alignment horizontal="center"/>
    </xf>
    <xf numFmtId="38" fontId="75" fillId="15" borderId="132" xfId="15" applyNumberFormat="1" applyFont="1" applyFill="1" applyBorder="1" applyAlignment="1" applyProtection="1">
      <alignment horizontal="center"/>
    </xf>
    <xf numFmtId="38" fontId="75" fillId="15" borderId="99" xfId="15" applyNumberFormat="1" applyFont="1" applyFill="1" applyBorder="1" applyAlignment="1" applyProtection="1">
      <alignment horizontal="center"/>
    </xf>
    <xf numFmtId="38" fontId="75" fillId="15" borderId="133" xfId="15" applyNumberFormat="1" applyFont="1" applyFill="1" applyBorder="1" applyAlignment="1" applyProtection="1">
      <alignment horizontal="center"/>
    </xf>
    <xf numFmtId="38" fontId="29" fillId="15" borderId="113" xfId="15" applyNumberFormat="1" applyFont="1" applyFill="1" applyBorder="1" applyAlignment="1" applyProtection="1">
      <alignment horizontal="center"/>
    </xf>
    <xf numFmtId="38" fontId="29" fillId="15" borderId="32" xfId="15" applyNumberFormat="1" applyFont="1" applyFill="1" applyBorder="1" applyAlignment="1" applyProtection="1">
      <alignment horizontal="center"/>
    </xf>
    <xf numFmtId="38" fontId="29" fillId="15" borderId="39" xfId="15" applyNumberFormat="1" applyFont="1" applyFill="1" applyBorder="1" applyAlignment="1" applyProtection="1">
      <alignment horizontal="center"/>
    </xf>
    <xf numFmtId="0" fontId="54" fillId="19" borderId="141" xfId="5" applyFont="1" applyFill="1" applyBorder="1" applyAlignment="1" applyProtection="1">
      <alignment horizontal="center"/>
    </xf>
    <xf numFmtId="0" fontId="54" fillId="19" borderId="142" xfId="5" applyFont="1" applyFill="1" applyBorder="1" applyAlignment="1" applyProtection="1">
      <alignment horizontal="center"/>
    </xf>
    <xf numFmtId="0" fontId="54" fillId="19" borderId="143" xfId="5" applyFont="1" applyFill="1" applyBorder="1" applyAlignment="1" applyProtection="1">
      <alignment horizontal="center"/>
    </xf>
    <xf numFmtId="38" fontId="3" fillId="15" borderId="113" xfId="15" applyNumberFormat="1" applyFont="1" applyFill="1" applyBorder="1" applyAlignment="1" applyProtection="1">
      <alignment horizontal="center"/>
    </xf>
    <xf numFmtId="38" fontId="3" fillId="15" borderId="32" xfId="15" applyNumberFormat="1" applyFont="1" applyFill="1" applyBorder="1" applyAlignment="1" applyProtection="1">
      <alignment horizontal="center"/>
    </xf>
    <xf numFmtId="38" fontId="3" fillId="15" borderId="39" xfId="15" applyNumberFormat="1" applyFont="1" applyFill="1" applyBorder="1" applyAlignment="1" applyProtection="1">
      <alignment horizontal="center"/>
    </xf>
    <xf numFmtId="0" fontId="282" fillId="15" borderId="17" xfId="6" applyFont="1" applyFill="1" applyBorder="1" applyAlignment="1" applyProtection="1">
      <alignment horizontal="center"/>
    </xf>
    <xf numFmtId="0" fontId="282" fillId="15" borderId="0" xfId="6" applyFont="1" applyFill="1" applyBorder="1" applyAlignment="1" applyProtection="1">
      <alignment horizontal="center"/>
    </xf>
    <xf numFmtId="0" fontId="282" fillId="15" borderId="2" xfId="6" applyFont="1" applyFill="1" applyBorder="1" applyAlignment="1" applyProtection="1">
      <alignment horizontal="center"/>
    </xf>
    <xf numFmtId="38" fontId="14" fillId="21" borderId="115" xfId="15" applyNumberFormat="1" applyFont="1" applyFill="1" applyBorder="1" applyAlignment="1" applyProtection="1">
      <alignment horizontal="center"/>
    </xf>
    <xf numFmtId="38" fontId="14" fillId="21" borderId="23" xfId="15" applyNumberFormat="1" applyFont="1" applyFill="1" applyBorder="1" applyAlignment="1" applyProtection="1">
      <alignment horizontal="center"/>
    </xf>
    <xf numFmtId="38" fontId="14" fillId="21" borderId="102" xfId="15" applyNumberFormat="1" applyFont="1" applyFill="1" applyBorder="1" applyAlignment="1" applyProtection="1">
      <alignment horizontal="center"/>
    </xf>
    <xf numFmtId="38" fontId="14" fillId="21" borderId="113" xfId="15" applyNumberFormat="1" applyFont="1" applyFill="1" applyBorder="1" applyAlignment="1" applyProtection="1">
      <alignment horizontal="center"/>
    </xf>
    <xf numFmtId="38" fontId="14" fillId="21" borderId="32" xfId="15" applyNumberFormat="1" applyFont="1" applyFill="1" applyBorder="1" applyAlignment="1" applyProtection="1">
      <alignment horizontal="center"/>
    </xf>
    <xf numFmtId="38" fontId="14" fillId="21" borderId="39" xfId="15" applyNumberFormat="1" applyFont="1" applyFill="1" applyBorder="1" applyAlignment="1" applyProtection="1">
      <alignment horizontal="center"/>
    </xf>
    <xf numFmtId="38" fontId="14" fillId="21" borderId="114" xfId="15" applyNumberFormat="1" applyFont="1" applyFill="1" applyBorder="1" applyAlignment="1" applyProtection="1">
      <alignment horizontal="center"/>
    </xf>
    <xf numFmtId="38" fontId="14" fillId="21" borderId="19" xfId="15" applyNumberFormat="1" applyFont="1" applyFill="1" applyBorder="1" applyAlignment="1" applyProtection="1">
      <alignment horizontal="center"/>
    </xf>
    <xf numFmtId="38" fontId="14" fillId="21" borderId="137" xfId="15" applyNumberFormat="1" applyFont="1" applyFill="1" applyBorder="1" applyAlignment="1" applyProtection="1">
      <alignment horizontal="center"/>
    </xf>
    <xf numFmtId="0" fontId="85" fillId="19" borderId="5" xfId="2" applyFont="1" applyFill="1" applyBorder="1" applyAlignment="1" applyProtection="1">
      <alignment horizontal="center" vertical="center"/>
    </xf>
    <xf numFmtId="0" fontId="85" fillId="19" borderId="6" xfId="2" applyFont="1" applyFill="1" applyBorder="1" applyAlignment="1" applyProtection="1">
      <alignment horizontal="center" vertical="center"/>
    </xf>
    <xf numFmtId="0" fontId="85" fillId="19" borderId="7" xfId="2" applyFont="1" applyFill="1" applyBorder="1" applyAlignment="1" applyProtection="1">
      <alignment horizontal="center" vertical="center"/>
    </xf>
    <xf numFmtId="0" fontId="85" fillId="15" borderId="31" xfId="5" applyFont="1" applyFill="1" applyBorder="1" applyAlignment="1" applyProtection="1">
      <alignment horizontal="center" vertical="center" wrapText="1"/>
    </xf>
    <xf numFmtId="0" fontId="85" fillId="15" borderId="16" xfId="5" applyFont="1" applyFill="1" applyBorder="1" applyAlignment="1" applyProtection="1">
      <alignment horizontal="center" vertical="center" wrapText="1"/>
    </xf>
    <xf numFmtId="0" fontId="85" fillId="15" borderId="88" xfId="5" applyFont="1" applyFill="1" applyBorder="1" applyAlignment="1" applyProtection="1">
      <alignment horizontal="center" vertical="center" wrapText="1"/>
    </xf>
    <xf numFmtId="38" fontId="3" fillId="21" borderId="115" xfId="15" applyNumberFormat="1" applyFont="1" applyFill="1" applyBorder="1" applyAlignment="1" applyProtection="1">
      <alignment horizontal="center" vertical="center"/>
    </xf>
    <xf numFmtId="38" fontId="3" fillId="21" borderId="23" xfId="15" applyNumberFormat="1" applyFont="1" applyFill="1" applyBorder="1" applyAlignment="1" applyProtection="1">
      <alignment horizontal="center" vertical="center"/>
    </xf>
    <xf numFmtId="38" fontId="3" fillId="21" borderId="102" xfId="15" applyNumberFormat="1" applyFont="1" applyFill="1" applyBorder="1" applyAlignment="1" applyProtection="1">
      <alignment horizontal="center" vertical="center"/>
    </xf>
    <xf numFmtId="0" fontId="206" fillId="15" borderId="100" xfId="2" quotePrefix="1" applyFont="1" applyFill="1" applyBorder="1" applyAlignment="1" applyProtection="1">
      <alignment horizontal="center" vertical="center"/>
    </xf>
    <xf numFmtId="0" fontId="206" fillId="15" borderId="16" xfId="2" quotePrefix="1" applyFont="1" applyFill="1" applyBorder="1" applyAlignment="1" applyProtection="1">
      <alignment horizontal="center" vertical="center"/>
    </xf>
    <xf numFmtId="0" fontId="206" fillId="15" borderId="4" xfId="2" quotePrefix="1" applyFont="1" applyFill="1" applyBorder="1" applyAlignment="1" applyProtection="1">
      <alignment horizontal="center" vertical="center"/>
    </xf>
    <xf numFmtId="172" fontId="161" fillId="15" borderId="100" xfId="17" applyNumberFormat="1" applyFill="1" applyBorder="1" applyAlignment="1" applyProtection="1">
      <alignment horizontal="center" vertical="center"/>
    </xf>
    <xf numFmtId="172" fontId="213" fillId="15" borderId="4" xfId="2" applyNumberFormat="1" applyFont="1" applyFill="1" applyBorder="1" applyAlignment="1" applyProtection="1">
      <alignment horizontal="center" vertical="center"/>
    </xf>
    <xf numFmtId="3" fontId="161" fillId="15" borderId="100" xfId="17" applyNumberFormat="1" applyFill="1" applyBorder="1" applyAlignment="1" applyProtection="1">
      <alignment horizontal="center"/>
    </xf>
    <xf numFmtId="0" fontId="213" fillId="15" borderId="16" xfId="14" applyFont="1" applyFill="1" applyBorder="1" applyAlignment="1" applyProtection="1">
      <alignment horizontal="center"/>
    </xf>
    <xf numFmtId="0" fontId="213" fillId="15" borderId="4" xfId="14" applyFont="1" applyFill="1" applyBorder="1" applyAlignment="1" applyProtection="1">
      <alignment horizontal="center"/>
    </xf>
    <xf numFmtId="1" fontId="176" fillId="24" borderId="100" xfId="2" applyNumberFormat="1" applyFont="1" applyFill="1" applyBorder="1" applyAlignment="1" applyProtection="1">
      <alignment horizontal="center" vertical="center"/>
    </xf>
    <xf numFmtId="1" fontId="176" fillId="24" borderId="4" xfId="2" applyNumberFormat="1" applyFont="1" applyFill="1" applyBorder="1" applyAlignment="1" applyProtection="1">
      <alignment horizontal="center" vertical="center"/>
    </xf>
    <xf numFmtId="0" fontId="283" fillId="17" borderId="0" xfId="5" applyFont="1" applyFill="1" applyBorder="1" applyAlignment="1" applyProtection="1">
      <alignment horizontal="center"/>
    </xf>
    <xf numFmtId="177" fontId="215" fillId="17" borderId="0" xfId="5" applyNumberFormat="1" applyFont="1" applyFill="1" applyBorder="1" applyAlignment="1" applyProtection="1">
      <alignment horizontal="center"/>
    </xf>
    <xf numFmtId="0" fontId="3" fillId="15" borderId="50" xfId="2" applyFont="1" applyFill="1" applyBorder="1" applyAlignment="1" applyProtection="1">
      <alignment horizontal="right" vertical="top" wrapText="1"/>
    </xf>
    <xf numFmtId="0" fontId="3" fillId="15" borderId="0" xfId="2" applyFont="1" applyFill="1" applyAlignment="1" applyProtection="1">
      <alignment horizontal="right" vertical="top" wrapText="1"/>
    </xf>
    <xf numFmtId="0" fontId="87" fillId="19" borderId="117" xfId="2" applyFont="1" applyFill="1" applyBorder="1" applyAlignment="1" applyProtection="1">
      <alignment horizontal="center" vertical="center" wrapText="1"/>
    </xf>
    <xf numFmtId="0" fontId="87" fillId="19" borderId="10" xfId="2" applyFont="1" applyFill="1" applyBorder="1" applyAlignment="1" applyProtection="1">
      <alignment horizontal="center" vertical="center" wrapText="1"/>
    </xf>
    <xf numFmtId="0" fontId="163" fillId="19" borderId="117" xfId="0" applyFont="1" applyFill="1" applyBorder="1" applyAlignment="1" applyProtection="1">
      <alignment horizontal="center" vertical="center" wrapText="1"/>
    </xf>
    <xf numFmtId="0" fontId="163" fillId="19" borderId="10" xfId="0" applyFont="1" applyFill="1" applyBorder="1" applyAlignment="1" applyProtection="1">
      <alignment horizontal="center" vertical="center" wrapText="1"/>
    </xf>
    <xf numFmtId="0" fontId="9" fillId="15" borderId="50" xfId="2" applyFont="1" applyFill="1" applyBorder="1" applyAlignment="1" applyProtection="1">
      <alignment horizontal="center" vertical="center"/>
    </xf>
    <xf numFmtId="3" fontId="94" fillId="15" borderId="38" xfId="0" applyNumberFormat="1" applyFont="1" applyFill="1" applyBorder="1" applyAlignment="1" applyProtection="1">
      <alignment horizontal="center" vertical="center"/>
    </xf>
    <xf numFmtId="0" fontId="14" fillId="15" borderId="194" xfId="2" applyFont="1" applyFill="1" applyBorder="1" applyAlignment="1" applyProtection="1">
      <alignment horizontal="center"/>
    </xf>
    <xf numFmtId="0" fontId="14" fillId="15" borderId="12" xfId="2" applyFont="1" applyFill="1" applyBorder="1" applyAlignment="1" applyProtection="1">
      <alignment horizontal="center"/>
    </xf>
    <xf numFmtId="0" fontId="14" fillId="15" borderId="50" xfId="2" applyFont="1" applyFill="1" applyBorder="1" applyAlignment="1" applyProtection="1">
      <alignment horizontal="center" vertical="center"/>
    </xf>
    <xf numFmtId="14" fontId="38" fillId="17" borderId="100" xfId="7" applyNumberFormat="1" applyFont="1" applyFill="1" applyBorder="1" applyAlignment="1" applyProtection="1">
      <alignment horizontal="center" vertical="center"/>
      <protection locked="0"/>
    </xf>
    <xf numFmtId="14" fontId="38" fillId="17" borderId="4" xfId="7" applyNumberFormat="1" applyFont="1" applyFill="1" applyBorder="1" applyAlignment="1" applyProtection="1">
      <alignment horizontal="center" vertical="center"/>
      <protection locked="0"/>
    </xf>
    <xf numFmtId="0" fontId="161" fillId="24" borderId="100" xfId="17" applyFill="1" applyBorder="1" applyAlignment="1" applyProtection="1">
      <alignment horizontal="center" vertical="center"/>
      <protection locked="0"/>
    </xf>
    <xf numFmtId="0" fontId="54" fillId="24" borderId="16" xfId="2" applyFont="1" applyFill="1" applyBorder="1" applyAlignment="1" applyProtection="1">
      <alignment horizontal="center" vertical="center"/>
      <protection locked="0"/>
    </xf>
    <xf numFmtId="0" fontId="54" fillId="24" borderId="4" xfId="2" applyFont="1" applyFill="1" applyBorder="1" applyAlignment="1" applyProtection="1">
      <alignment horizontal="center" vertical="center"/>
      <protection locked="0"/>
    </xf>
    <xf numFmtId="1" fontId="176" fillId="24" borderId="100" xfId="2" applyNumberFormat="1" applyFont="1" applyFill="1" applyBorder="1" applyAlignment="1" applyProtection="1">
      <alignment horizontal="center" vertical="center"/>
      <protection locked="0"/>
    </xf>
    <xf numFmtId="1" fontId="176" fillId="24" borderId="4" xfId="2" applyNumberFormat="1" applyFont="1" applyFill="1" applyBorder="1" applyAlignment="1" applyProtection="1">
      <alignment horizontal="center" vertical="center"/>
      <protection locked="0"/>
    </xf>
    <xf numFmtId="0" fontId="3" fillId="15" borderId="50" xfId="2" applyFont="1" applyFill="1" applyBorder="1" applyAlignment="1">
      <alignment horizontal="right" vertical="top" wrapText="1"/>
    </xf>
    <xf numFmtId="0" fontId="3" fillId="15" borderId="0" xfId="2" applyFont="1" applyFill="1" applyAlignment="1">
      <alignment horizontal="right" vertical="top" wrapText="1"/>
    </xf>
    <xf numFmtId="0" fontId="191" fillId="26" borderId="16" xfId="10" quotePrefix="1" applyFont="1" applyFill="1" applyBorder="1" applyAlignment="1">
      <alignment horizontal="left" vertical="center" wrapText="1"/>
    </xf>
    <xf numFmtId="0" fontId="284" fillId="26" borderId="16" xfId="2" applyFont="1" applyFill="1" applyBorder="1" applyAlignment="1">
      <alignment horizontal="left" vertical="center" wrapText="1"/>
    </xf>
    <xf numFmtId="3" fontId="204" fillId="17" borderId="100" xfId="2" applyNumberFormat="1" applyFont="1" applyFill="1" applyBorder="1" applyAlignment="1" applyProtection="1">
      <alignment horizontal="center" vertical="center"/>
      <protection locked="0"/>
    </xf>
    <xf numFmtId="3" fontId="204" fillId="17" borderId="16" xfId="2" applyNumberFormat="1" applyFont="1" applyFill="1" applyBorder="1" applyAlignment="1" applyProtection="1">
      <alignment horizontal="center" vertical="center"/>
      <protection locked="0"/>
    </xf>
    <xf numFmtId="3" fontId="204" fillId="17" borderId="4" xfId="2" applyNumberFormat="1" applyFont="1" applyFill="1" applyBorder="1" applyAlignment="1" applyProtection="1">
      <alignment horizontal="center" vertical="center"/>
      <protection locked="0"/>
    </xf>
    <xf numFmtId="3" fontId="285" fillId="17" borderId="100" xfId="2" applyNumberFormat="1" applyFont="1" applyFill="1" applyBorder="1" applyAlignment="1" applyProtection="1">
      <alignment horizontal="center" vertical="center"/>
      <protection locked="0"/>
    </xf>
    <xf numFmtId="3" fontId="285" fillId="17" borderId="16" xfId="2" applyNumberFormat="1" applyFont="1" applyFill="1" applyBorder="1" applyAlignment="1" applyProtection="1">
      <alignment horizontal="center" vertical="center"/>
      <protection locked="0"/>
    </xf>
    <xf numFmtId="3" fontId="285" fillId="17" borderId="4" xfId="2" applyNumberFormat="1" applyFont="1" applyFill="1" applyBorder="1" applyAlignment="1" applyProtection="1">
      <alignment horizontal="center" vertical="center"/>
      <protection locked="0"/>
    </xf>
    <xf numFmtId="0" fontId="199" fillId="30" borderId="16" xfId="10" quotePrefix="1" applyFont="1" applyFill="1" applyBorder="1" applyAlignment="1">
      <alignment horizontal="left" vertical="center" wrapText="1"/>
    </xf>
    <xf numFmtId="0" fontId="286" fillId="30" borderId="16" xfId="2" applyFont="1" applyFill="1" applyBorder="1" applyAlignment="1">
      <alignment horizontal="left" vertical="center" wrapText="1"/>
    </xf>
    <xf numFmtId="0" fontId="199" fillId="30" borderId="16" xfId="2" applyFont="1" applyFill="1" applyBorder="1" applyAlignment="1">
      <alignment horizontal="left" vertical="center"/>
    </xf>
    <xf numFmtId="0" fontId="199" fillId="30" borderId="16" xfId="2" applyFont="1" applyFill="1" applyBorder="1" applyAlignment="1">
      <alignment horizontal="left" vertical="center" wrapText="1"/>
    </xf>
    <xf numFmtId="0" fontId="199" fillId="30" borderId="88" xfId="2" applyFont="1" applyFill="1" applyBorder="1" applyAlignment="1">
      <alignment horizontal="left" vertical="center" wrapText="1"/>
    </xf>
    <xf numFmtId="0" fontId="199" fillId="30" borderId="16" xfId="10" applyFont="1" applyFill="1" applyBorder="1" applyAlignment="1">
      <alignment horizontal="left" vertical="center"/>
    </xf>
    <xf numFmtId="0" fontId="287" fillId="30" borderId="16" xfId="2" applyFont="1" applyFill="1" applyBorder="1" applyAlignment="1">
      <alignment horizontal="left" vertical="center" wrapText="1"/>
    </xf>
    <xf numFmtId="0" fontId="199" fillId="30" borderId="16" xfId="2" applyFont="1" applyFill="1" applyBorder="1" applyAlignment="1">
      <alignment vertical="center" wrapText="1"/>
    </xf>
    <xf numFmtId="0" fontId="287" fillId="30" borderId="16" xfId="2" applyFont="1" applyFill="1" applyBorder="1" applyAlignment="1">
      <alignment vertical="center" wrapText="1"/>
    </xf>
    <xf numFmtId="0" fontId="199" fillId="30" borderId="16" xfId="10" quotePrefix="1" applyFont="1" applyFill="1" applyBorder="1" applyAlignment="1">
      <alignment horizontal="left" vertical="center"/>
    </xf>
    <xf numFmtId="0" fontId="199" fillId="30" borderId="12" xfId="10" applyFont="1" applyFill="1" applyBorder="1" applyAlignment="1">
      <alignment vertical="center" wrapText="1"/>
    </xf>
    <xf numFmtId="0" fontId="199" fillId="30" borderId="88" xfId="10" applyFont="1" applyFill="1" applyBorder="1" applyAlignment="1">
      <alignment horizontal="left" vertical="center"/>
    </xf>
    <xf numFmtId="0" fontId="199" fillId="30" borderId="16" xfId="10" applyFont="1" applyFill="1" applyBorder="1" applyAlignment="1">
      <alignment horizontal="left" vertical="center" wrapText="1"/>
    </xf>
    <xf numFmtId="0" fontId="199" fillId="30" borderId="16" xfId="10" applyFont="1" applyFill="1" applyBorder="1" applyAlignment="1">
      <alignment vertical="center" wrapText="1"/>
    </xf>
    <xf numFmtId="0" fontId="286" fillId="30" borderId="16" xfId="2" applyFont="1" applyFill="1" applyBorder="1" applyAlignment="1">
      <alignment vertical="center" wrapText="1"/>
    </xf>
    <xf numFmtId="0" fontId="173" fillId="24" borderId="100" xfId="2" applyFont="1" applyFill="1" applyBorder="1" applyAlignment="1" applyProtection="1">
      <alignment horizontal="center" vertical="center" wrapText="1"/>
    </xf>
    <xf numFmtId="0" fontId="173" fillId="24" borderId="16" xfId="2" applyFont="1" applyFill="1" applyBorder="1" applyAlignment="1" applyProtection="1">
      <alignment horizontal="center" vertical="center" wrapText="1"/>
    </xf>
    <xf numFmtId="0" fontId="173" fillId="24" borderId="4" xfId="2" applyFont="1" applyFill="1" applyBorder="1" applyAlignment="1" applyProtection="1">
      <alignment horizontal="center" vertical="center" wrapText="1"/>
    </xf>
    <xf numFmtId="0" fontId="216" fillId="17" borderId="100" xfId="2" applyFont="1" applyFill="1" applyBorder="1" applyAlignment="1" applyProtection="1">
      <alignment vertical="center" wrapText="1"/>
    </xf>
    <xf numFmtId="0" fontId="216" fillId="17" borderId="16" xfId="2" applyFont="1" applyFill="1" applyBorder="1" applyAlignment="1" applyProtection="1">
      <alignment vertical="center" wrapText="1"/>
    </xf>
    <xf numFmtId="0" fontId="216" fillId="17" borderId="4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15" borderId="0" xfId="2" applyFont="1" applyFill="1" applyAlignment="1" applyProtection="1">
      <alignment horizontal="left" vertical="center" wrapText="1"/>
    </xf>
    <xf numFmtId="0" fontId="5" fillId="15" borderId="0" xfId="2" applyFont="1" applyFill="1" applyAlignment="1" applyProtection="1">
      <alignment vertical="center" wrapText="1"/>
    </xf>
    <xf numFmtId="0" fontId="6" fillId="7" borderId="0" xfId="2" applyFont="1" applyFill="1" applyBorder="1" applyAlignment="1">
      <alignment vertical="center" wrapText="1"/>
    </xf>
    <xf numFmtId="0" fontId="5" fillId="7" borderId="0" xfId="2" applyFont="1" applyFill="1" applyBorder="1" applyAlignment="1">
      <alignment vertical="center" wrapText="1"/>
    </xf>
    <xf numFmtId="165" fontId="3" fillId="7" borderId="0" xfId="2" applyNumberFormat="1" applyFont="1" applyFill="1" applyBorder="1" applyAlignment="1">
      <alignment horizontal="left" wrapText="1"/>
    </xf>
    <xf numFmtId="0" fontId="191" fillId="26" borderId="16" xfId="10" quotePrefix="1" applyFont="1" applyFill="1" applyBorder="1" applyAlignment="1" applyProtection="1">
      <alignment horizontal="left" vertical="center" wrapText="1"/>
    </xf>
    <xf numFmtId="0" fontId="284" fillId="26" borderId="16" xfId="2" applyFont="1" applyFill="1" applyBorder="1" applyAlignment="1" applyProtection="1">
      <alignment horizontal="left" vertical="center" wrapText="1"/>
    </xf>
    <xf numFmtId="0" fontId="3" fillId="0" borderId="0" xfId="2" applyFont="1" applyFill="1" applyAlignment="1" applyProtection="1">
      <alignment horizontal="left" vertical="center" wrapText="1"/>
    </xf>
    <xf numFmtId="0" fontId="179" fillId="24" borderId="16" xfId="2" applyFont="1" applyFill="1" applyBorder="1" applyAlignment="1" applyProtection="1">
      <alignment wrapText="1"/>
    </xf>
    <xf numFmtId="0" fontId="179" fillId="24" borderId="88" xfId="2" applyFont="1" applyFill="1" applyBorder="1" applyAlignment="1" applyProtection="1">
      <alignment wrapText="1"/>
    </xf>
    <xf numFmtId="0" fontId="179" fillId="17" borderId="100" xfId="2" applyFont="1" applyFill="1" applyBorder="1" applyAlignment="1" applyProtection="1">
      <alignment horizontal="left" vertical="center"/>
    </xf>
    <xf numFmtId="0" fontId="179" fillId="17" borderId="88" xfId="2" applyFont="1" applyFill="1" applyBorder="1" applyAlignment="1" applyProtection="1">
      <alignment horizontal="left" vertical="center"/>
    </xf>
    <xf numFmtId="0" fontId="3" fillId="7" borderId="0" xfId="2" applyFont="1" applyFill="1" applyBorder="1" applyAlignment="1">
      <alignment horizontal="left" vertical="center" wrapText="1"/>
    </xf>
    <xf numFmtId="0" fontId="179" fillId="24" borderId="16" xfId="2" applyFont="1" applyFill="1" applyBorder="1" applyAlignment="1" applyProtection="1">
      <alignment horizontal="left"/>
    </xf>
    <xf numFmtId="0" fontId="179" fillId="24" borderId="88" xfId="2" applyFont="1" applyFill="1" applyBorder="1" applyAlignment="1" applyProtection="1">
      <alignment horizontal="left"/>
    </xf>
    <xf numFmtId="0" fontId="179" fillId="24" borderId="16" xfId="2" applyFont="1" applyFill="1" applyBorder="1" applyAlignment="1" applyProtection="1">
      <alignment horizontal="left" vertical="center"/>
    </xf>
    <xf numFmtId="0" fontId="179" fillId="24" borderId="88" xfId="2" applyFont="1" applyFill="1" applyBorder="1" applyAlignment="1" applyProtection="1">
      <alignment horizontal="left" vertical="center"/>
    </xf>
    <xf numFmtId="0" fontId="179" fillId="24" borderId="16" xfId="2" applyFont="1" applyFill="1" applyBorder="1" applyAlignment="1" applyProtection="1">
      <alignment vertical="center" wrapText="1"/>
    </xf>
    <xf numFmtId="0" fontId="179" fillId="24" borderId="88" xfId="2" applyFont="1" applyFill="1" applyBorder="1" applyAlignment="1" applyProtection="1">
      <alignment vertical="center" wrapText="1"/>
    </xf>
    <xf numFmtId="0" fontId="179" fillId="24" borderId="16" xfId="10" quotePrefix="1" applyFont="1" applyFill="1" applyBorder="1" applyAlignment="1" applyProtection="1">
      <alignment horizontal="left" vertical="center" wrapText="1"/>
    </xf>
    <xf numFmtId="0" fontId="179" fillId="24" borderId="88" xfId="10" quotePrefix="1" applyFont="1" applyFill="1" applyBorder="1" applyAlignment="1" applyProtection="1">
      <alignment horizontal="left" vertical="center" wrapText="1"/>
    </xf>
    <xf numFmtId="0" fontId="179" fillId="24" borderId="16" xfId="10" applyFont="1" applyFill="1" applyBorder="1" applyAlignment="1" applyProtection="1">
      <alignment horizontal="left" vertical="center"/>
    </xf>
    <xf numFmtId="0" fontId="179" fillId="24" borderId="88" xfId="10" applyFont="1" applyFill="1" applyBorder="1" applyAlignment="1" applyProtection="1">
      <alignment horizontal="left" vertical="center"/>
    </xf>
    <xf numFmtId="0" fontId="179" fillId="24" borderId="16" xfId="10" quotePrefix="1" applyFont="1" applyFill="1" applyBorder="1" applyAlignment="1" applyProtection="1">
      <alignment horizontal="left" vertical="center"/>
    </xf>
    <xf numFmtId="0" fontId="179" fillId="24" borderId="88" xfId="10" quotePrefix="1" applyFont="1" applyFill="1" applyBorder="1" applyAlignment="1" applyProtection="1">
      <alignment horizontal="left" vertical="center"/>
    </xf>
    <xf numFmtId="0" fontId="179" fillId="24" borderId="16" xfId="10" applyFont="1" applyFill="1" applyBorder="1" applyAlignment="1" applyProtection="1">
      <alignment vertical="center" wrapText="1"/>
    </xf>
    <xf numFmtId="0" fontId="179" fillId="24" borderId="88" xfId="10" applyFont="1" applyFill="1" applyBorder="1" applyAlignment="1" applyProtection="1">
      <alignment vertical="center" wrapText="1"/>
    </xf>
    <xf numFmtId="0" fontId="3" fillId="15" borderId="0" xfId="2" applyFont="1" applyFill="1" applyAlignment="1">
      <alignment horizontal="left" vertical="center" wrapText="1"/>
    </xf>
    <xf numFmtId="0" fontId="5" fillId="15" borderId="0" xfId="2" applyFont="1" applyFill="1" applyAlignment="1">
      <alignment vertical="center" wrapText="1"/>
    </xf>
    <xf numFmtId="0" fontId="58" fillId="8" borderId="16" xfId="10" quotePrefix="1" applyFont="1" applyFill="1" applyBorder="1" applyAlignment="1" applyProtection="1">
      <alignment horizontal="left" vertical="center"/>
    </xf>
    <xf numFmtId="0" fontId="58" fillId="8" borderId="88" xfId="10" quotePrefix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73" fillId="24" borderId="100" xfId="2" applyFont="1" applyFill="1" applyBorder="1" applyAlignment="1" applyProtection="1">
      <alignment horizontal="center" vertical="center" wrapText="1"/>
      <protection locked="0"/>
    </xf>
    <xf numFmtId="0" fontId="173" fillId="24" borderId="16" xfId="2" applyFont="1" applyFill="1" applyBorder="1" applyAlignment="1" applyProtection="1">
      <alignment horizontal="center" vertical="center" wrapText="1"/>
      <protection locked="0"/>
    </xf>
    <xf numFmtId="0" fontId="173" fillId="24" borderId="4" xfId="2" applyFont="1" applyFill="1" applyBorder="1" applyAlignment="1" applyProtection="1">
      <alignment horizontal="center" vertical="center" wrapText="1"/>
      <protection locked="0"/>
    </xf>
    <xf numFmtId="0" fontId="52" fillId="52" borderId="5" xfId="2" applyFont="1" applyFill="1" applyBorder="1" applyAlignment="1" applyProtection="1">
      <alignment horizontal="center" vertical="center"/>
    </xf>
    <xf numFmtId="0" fontId="52" fillId="52" borderId="6" xfId="2" applyFont="1" applyFill="1" applyBorder="1" applyAlignment="1" applyProtection="1">
      <alignment horizontal="center" vertical="center"/>
    </xf>
    <xf numFmtId="0" fontId="52" fillId="52" borderId="7" xfId="2" applyFont="1" applyFill="1" applyBorder="1" applyAlignment="1" applyProtection="1">
      <alignment horizontal="center" vertical="center"/>
    </xf>
    <xf numFmtId="0" fontId="11" fillId="52" borderId="5" xfId="2" applyFont="1" applyFill="1" applyBorder="1" applyAlignment="1" applyProtection="1">
      <alignment horizontal="center" vertical="center"/>
    </xf>
    <xf numFmtId="0" fontId="11" fillId="52" borderId="6" xfId="2" applyFont="1" applyFill="1" applyBorder="1" applyAlignment="1" applyProtection="1">
      <alignment horizontal="center" vertical="center"/>
    </xf>
    <xf numFmtId="0" fontId="11" fillId="52" borderId="7" xfId="2" applyFont="1" applyFill="1" applyBorder="1" applyAlignment="1" applyProtection="1">
      <alignment horizontal="center" vertical="center"/>
    </xf>
    <xf numFmtId="0" fontId="236" fillId="19" borderId="5" xfId="2" applyFont="1" applyFill="1" applyBorder="1" applyAlignment="1" applyProtection="1">
      <alignment horizontal="center" vertical="center"/>
    </xf>
    <xf numFmtId="0" fontId="236" fillId="19" borderId="6" xfId="2" applyFont="1" applyFill="1" applyBorder="1" applyAlignment="1" applyProtection="1">
      <alignment horizontal="center" vertical="center"/>
    </xf>
    <xf numFmtId="0" fontId="236" fillId="19" borderId="7" xfId="2" applyFont="1" applyFill="1" applyBorder="1" applyAlignment="1" applyProtection="1">
      <alignment horizontal="center" vertical="center"/>
    </xf>
    <xf numFmtId="0" fontId="177" fillId="23" borderId="5" xfId="0" applyFont="1" applyFill="1" applyBorder="1" applyAlignment="1" applyProtection="1">
      <alignment horizontal="center" vertical="center"/>
    </xf>
    <xf numFmtId="0" fontId="177" fillId="23" borderId="6" xfId="0" applyFont="1" applyFill="1" applyBorder="1" applyAlignment="1" applyProtection="1">
      <alignment horizontal="center" vertical="center"/>
    </xf>
    <xf numFmtId="0" fontId="177" fillId="23" borderId="7" xfId="0" applyFont="1" applyFill="1" applyBorder="1" applyAlignment="1" applyProtection="1">
      <alignment horizontal="center" vertical="center"/>
    </xf>
    <xf numFmtId="0" fontId="61" fillId="52" borderId="5" xfId="2" applyFont="1" applyFill="1" applyBorder="1" applyAlignment="1" applyProtection="1">
      <alignment horizontal="center" vertical="center"/>
    </xf>
    <xf numFmtId="0" fontId="61" fillId="52" borderId="6" xfId="2" applyFont="1" applyFill="1" applyBorder="1" applyAlignment="1" applyProtection="1">
      <alignment horizontal="center" vertical="center"/>
    </xf>
    <xf numFmtId="0" fontId="61" fillId="52" borderId="7" xfId="2" applyFont="1" applyFill="1" applyBorder="1" applyAlignment="1" applyProtection="1">
      <alignment horizontal="center" vertical="center"/>
    </xf>
    <xf numFmtId="0" fontId="224" fillId="25" borderId="5" xfId="0" applyFont="1" applyFill="1" applyBorder="1" applyAlignment="1" applyProtection="1">
      <alignment horizontal="center" vertical="center"/>
    </xf>
    <xf numFmtId="0" fontId="224" fillId="25" borderId="6" xfId="0" applyFont="1" applyFill="1" applyBorder="1" applyAlignment="1" applyProtection="1">
      <alignment horizontal="center" vertical="center"/>
    </xf>
    <xf numFmtId="0" fontId="224" fillId="25" borderId="7" xfId="0" applyFont="1" applyFill="1" applyBorder="1" applyAlignment="1" applyProtection="1">
      <alignment horizontal="center" vertical="center"/>
    </xf>
    <xf numFmtId="0" fontId="55" fillId="28" borderId="5" xfId="0" applyFont="1" applyFill="1" applyBorder="1" applyAlignment="1" applyProtection="1">
      <alignment horizontal="center" vertical="center"/>
    </xf>
    <xf numFmtId="0" fontId="55" fillId="28" borderId="6" xfId="0" applyFont="1" applyFill="1" applyBorder="1" applyAlignment="1" applyProtection="1">
      <alignment horizontal="center" vertical="center"/>
    </xf>
    <xf numFmtId="0" fontId="55" fillId="28" borderId="7" xfId="0" applyFont="1" applyFill="1" applyBorder="1" applyAlignment="1" applyProtection="1">
      <alignment horizontal="center" vertical="center"/>
    </xf>
    <xf numFmtId="0" fontId="288" fillId="29" borderId="5" xfId="2" applyFont="1" applyFill="1" applyBorder="1" applyAlignment="1" applyProtection="1">
      <alignment horizontal="center" vertical="center"/>
    </xf>
    <xf numFmtId="0" fontId="288" fillId="29" borderId="6" xfId="2" applyFont="1" applyFill="1" applyBorder="1" applyAlignment="1" applyProtection="1">
      <alignment horizontal="center" vertical="center"/>
    </xf>
    <xf numFmtId="0" fontId="288" fillId="29" borderId="7" xfId="2" applyFont="1" applyFill="1" applyBorder="1" applyAlignment="1" applyProtection="1">
      <alignment horizontal="center" vertical="center"/>
    </xf>
    <xf numFmtId="0" fontId="216" fillId="17" borderId="100" xfId="2" applyFont="1" applyFill="1" applyBorder="1" applyAlignment="1" applyProtection="1">
      <alignment horizontal="center" vertical="center" wrapText="1"/>
    </xf>
    <xf numFmtId="0" fontId="216" fillId="17" borderId="16" xfId="2" applyFont="1" applyFill="1" applyBorder="1" applyAlignment="1" applyProtection="1">
      <alignment horizontal="center" vertical="center" wrapText="1"/>
    </xf>
    <xf numFmtId="0" fontId="216" fillId="17" borderId="4" xfId="2" applyFont="1" applyFill="1" applyBorder="1" applyAlignment="1" applyProtection="1">
      <alignment horizontal="center" vertical="center" wrapText="1"/>
    </xf>
    <xf numFmtId="0" fontId="278" fillId="17" borderId="89" xfId="0" applyFont="1" applyFill="1" applyBorder="1" applyAlignment="1" applyProtection="1">
      <alignment horizontal="center" vertical="center" wrapText="1"/>
    </xf>
    <xf numFmtId="0" fontId="278" fillId="17" borderId="121" xfId="0" applyFont="1" applyFill="1" applyBorder="1" applyAlignment="1" applyProtection="1">
      <alignment horizontal="center" vertical="center" wrapText="1"/>
    </xf>
    <xf numFmtId="0" fontId="278" fillId="17" borderId="154" xfId="0" applyFont="1" applyFill="1" applyBorder="1" applyAlignment="1" applyProtection="1">
      <alignment horizontal="center" vertical="center" wrapText="1"/>
    </xf>
    <xf numFmtId="0" fontId="278" fillId="17" borderId="159" xfId="0" applyFont="1" applyFill="1" applyBorder="1" applyAlignment="1" applyProtection="1">
      <alignment horizontal="center" vertical="center" wrapText="1"/>
    </xf>
    <xf numFmtId="0" fontId="278" fillId="17" borderId="7" xfId="0" applyFont="1" applyFill="1" applyBorder="1" applyAlignment="1" applyProtection="1">
      <alignment horizontal="center" vertical="center" wrapText="1"/>
    </xf>
    <xf numFmtId="0" fontId="278" fillId="17" borderId="143" xfId="0" applyFont="1" applyFill="1" applyBorder="1" applyAlignment="1" applyProtection="1">
      <alignment horizontal="center" vertical="center" wrapText="1"/>
    </xf>
    <xf numFmtId="0" fontId="150" fillId="0" borderId="0" xfId="0" applyFont="1" applyFill="1" applyBorder="1" applyAlignment="1">
      <alignment horizontal="left" vertical="center" wrapText="1"/>
    </xf>
    <xf numFmtId="0" fontId="139" fillId="0" borderId="0" xfId="0" quotePrefix="1" applyFont="1" applyFill="1" applyBorder="1" applyAlignment="1" applyProtection="1">
      <alignment horizontal="center" vertical="center"/>
    </xf>
    <xf numFmtId="0" fontId="139" fillId="0" borderId="117" xfId="0" applyFont="1" applyFill="1" applyBorder="1" applyAlignment="1" applyProtection="1">
      <alignment horizontal="center" vertical="center" wrapText="1"/>
    </xf>
    <xf numFmtId="0" fontId="139" fillId="0" borderId="73" xfId="0" applyFont="1" applyFill="1" applyBorder="1" applyAlignment="1" applyProtection="1">
      <alignment horizontal="center" vertical="center" wrapText="1"/>
    </xf>
    <xf numFmtId="0" fontId="139" fillId="0" borderId="123" xfId="0" applyFont="1" applyFill="1" applyBorder="1" applyAlignment="1" applyProtection="1">
      <alignment horizontal="center" vertical="center" wrapText="1"/>
    </xf>
    <xf numFmtId="0" fontId="140" fillId="0" borderId="117" xfId="0" applyFont="1" applyFill="1" applyBorder="1" applyAlignment="1" applyProtection="1">
      <alignment horizontal="center" vertical="center" wrapText="1"/>
    </xf>
    <xf numFmtId="0" fontId="140" fillId="0" borderId="73" xfId="0" applyFont="1" applyFill="1" applyBorder="1" applyAlignment="1" applyProtection="1">
      <alignment horizontal="center" vertical="center" wrapText="1"/>
    </xf>
    <xf numFmtId="0" fontId="140" fillId="0" borderId="123" xfId="0" applyFont="1" applyFill="1" applyBorder="1" applyAlignment="1" applyProtection="1">
      <alignment horizontal="center" vertical="center" wrapText="1"/>
    </xf>
    <xf numFmtId="0" fontId="139" fillId="47" borderId="124" xfId="0" applyFont="1" applyFill="1" applyBorder="1" applyAlignment="1" applyProtection="1">
      <alignment horizontal="center" vertical="center" wrapText="1"/>
    </xf>
    <xf numFmtId="0" fontId="139" fillId="47" borderId="126" xfId="0" applyFont="1" applyFill="1" applyBorder="1" applyAlignment="1" applyProtection="1">
      <alignment horizontal="center" vertical="center" wrapText="1"/>
    </xf>
    <xf numFmtId="0" fontId="139" fillId="47" borderId="191" xfId="0" applyFont="1" applyFill="1" applyBorder="1" applyAlignment="1" applyProtection="1">
      <alignment horizontal="center" vertical="center" wrapText="1"/>
    </xf>
    <xf numFmtId="0" fontId="34" fillId="0" borderId="117" xfId="0" applyFont="1" applyFill="1" applyBorder="1" applyAlignment="1" applyProtection="1">
      <alignment horizontal="center" vertical="center" wrapText="1"/>
    </xf>
    <xf numFmtId="0" fontId="34" fillId="0" borderId="123" xfId="0" applyFont="1" applyFill="1" applyBorder="1" applyAlignment="1" applyProtection="1">
      <alignment horizontal="center" vertical="center" wrapText="1"/>
    </xf>
  </cellXfs>
  <cellStyles count="18">
    <cellStyle name="Hyperlink 2" xfId="1"/>
    <cellStyle name="Normal 2" xfId="2"/>
    <cellStyle name="Normal 3" xfId="3"/>
    <cellStyle name="Normal 3 2" xfId="4"/>
    <cellStyle name="Normal 4" xfId="5"/>
    <cellStyle name="Normal_B3_2013" xfId="6"/>
    <cellStyle name="Normal_BIN 7301,7311 and 6301" xfId="7"/>
    <cellStyle name="Normal_COA-2001-ZAPOVED-No-81-29012002-ANNEX" xfId="8"/>
    <cellStyle name="Normal_DOMV" xfId="9"/>
    <cellStyle name="Normal_EBK_PROJECT_2001-last" xfId="10"/>
    <cellStyle name="Normal_EBK-2002-draft" xfId="11"/>
    <cellStyle name="Normal_MAKET" xfId="12"/>
    <cellStyle name="Normal_Sheet2" xfId="13"/>
    <cellStyle name="Normal_TRIAL-BALANCE-2001-MAKET" xfId="14"/>
    <cellStyle name="Normal_ZADACHA" xfId="15"/>
    <cellStyle name="Запетая" xfId="16" builtinId="3"/>
    <cellStyle name="Нормален" xfId="0" builtinId="0"/>
    <cellStyle name="Хипервръзка" xfId="17" builtinId="8"/>
  </cellStyles>
  <dxfs count="18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72" formatCode="0&quot; &quot;0&quot; &quot;0&quot; &quot;0"/>
    </dxf>
    <dxf>
      <numFmt numFmtId="184" formatCode="0000&quot; &quot;0000"/>
    </dxf>
    <dxf>
      <numFmt numFmtId="185" formatCode="0000&quot; &quot;0000&quot; &quot;0000"/>
    </dxf>
    <dxf>
      <numFmt numFmtId="186" formatCode="0000&quot; &quot;0000&quot; &quot;0000&quot; &quot;0000"/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fill>
        <patternFill>
          <bgColor rgb="FF000099"/>
        </patternFill>
      </fill>
    </dxf>
    <dxf>
      <numFmt numFmtId="169" formatCode="0000"/>
    </dxf>
    <dxf>
      <numFmt numFmtId="184" formatCode="0000&quot; &quot;0000"/>
    </dxf>
    <dxf>
      <numFmt numFmtId="185" formatCode="0000&quot; &quot;0000&quot; &quot;0000"/>
    </dxf>
    <dxf>
      <numFmt numFmtId="186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theme="0"/>
      </font>
    </dxf>
    <dxf>
      <font>
        <color rgb="FFF0FDCF"/>
      </font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numFmt numFmtId="169" formatCode="0000"/>
    </dxf>
    <dxf>
      <numFmt numFmtId="184" formatCode="0000&quot; &quot;0000"/>
    </dxf>
    <dxf>
      <numFmt numFmtId="185" formatCode="0000&quot; &quot;0000&quot; &quot;0000"/>
    </dxf>
    <dxf>
      <numFmt numFmtId="186" formatCode="0000&quot; &quot;0000&quot; &quot;0000&quot; &quot;0000"/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790575</xdr:colOff>
          <xdr:row>2</xdr:row>
          <xdr:rowOff>28575</xdr:rowOff>
        </xdr:from>
        <xdr:to>
          <xdr:col>6</xdr:col>
          <xdr:colOff>600075</xdr:colOff>
          <xdr:row>5</xdr:row>
          <xdr:rowOff>38100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bg-BG" sz="16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КРАЙ на ПЕЧАТА (всички редове)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4114800</xdr:colOff>
          <xdr:row>2</xdr:row>
          <xdr:rowOff>28575</xdr:rowOff>
        </xdr:from>
        <xdr:to>
          <xdr:col>4</xdr:col>
          <xdr:colOff>180975</xdr:colOff>
          <xdr:row>5</xdr:row>
          <xdr:rowOff>38100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bg-BG" sz="18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Добавяне</a:t>
              </a:r>
            </a:p>
            <a:p>
              <a:pPr algn="ctr" rtl="0">
                <a:defRPr sz="1000"/>
              </a:pPr>
              <a:r>
                <a:rPr lang="bg-BG" sz="18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 на ДЕЙНОСТ</a:t>
              </a:r>
              <a:endParaRPr lang="bg-BG" sz="14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endParaRPr>
            </a:p>
            <a:p>
              <a:pPr algn="ctr" rtl="0">
                <a:defRPr sz="1000"/>
              </a:pPr>
              <a:endParaRPr lang="bg-BG" sz="14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1409700</xdr:colOff>
          <xdr:row>2</xdr:row>
          <xdr:rowOff>28575</xdr:rowOff>
        </xdr:from>
        <xdr:to>
          <xdr:col>3</xdr:col>
          <xdr:colOff>3457575</xdr:colOff>
          <xdr:row>5</xdr:row>
          <xdr:rowOff>38100</xdr:rowOff>
        </xdr:to>
        <xdr:sp macro="" textlink="">
          <xdr:nvSpPr>
            <xdr:cNvPr id="3118" name="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bg-BG" sz="1400" b="0" i="0" u="none" strike="noStrike" baseline="0">
                  <a:solidFill>
                    <a:srgbClr val="000000"/>
                  </a:solidFill>
                  <a:latin typeface="Hebar"/>
                </a:rPr>
                <a:t>Помощ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2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2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A209"/>
  <sheetViews>
    <sheetView showZeros="0" tabSelected="1" zoomScale="85" zoomScaleNormal="85" workbookViewId="0">
      <pane xSplit="5" ySplit="10" topLeftCell="F131" activePane="bottomRight" state="frozen"/>
      <selection pane="topRight" activeCell="D1" sqref="D1"/>
      <selection pane="bottomLeft" activeCell="A11" sqref="A11"/>
      <selection pane="bottomRight" activeCell="F13" sqref="F13"/>
    </sheetView>
  </sheetViews>
  <sheetFormatPr defaultRowHeight="15"/>
  <cols>
    <col min="1" max="1" width="3.7109375" style="1346" customWidth="1"/>
    <col min="2" max="2" width="20.140625" style="1346" customWidth="1"/>
    <col min="3" max="3" width="22.42578125" style="1346" customWidth="1"/>
    <col min="4" max="4" width="34.5703125" style="1346" customWidth="1"/>
    <col min="5" max="5" width="0.7109375" style="1346" customWidth="1"/>
    <col min="6" max="7" width="17.140625" style="1346" customWidth="1"/>
    <col min="8" max="8" width="0.7109375" style="1346" customWidth="1"/>
    <col min="9" max="9" width="16.7109375" style="1346" customWidth="1"/>
    <col min="10" max="10" width="17.140625" style="1346" customWidth="1"/>
    <col min="11" max="11" width="0.7109375" style="1346" customWidth="1"/>
    <col min="12" max="12" width="17.140625" style="1346" customWidth="1"/>
    <col min="13" max="13" width="0.7109375" style="1346" customWidth="1"/>
    <col min="14" max="14" width="17.140625" style="1346" customWidth="1"/>
    <col min="15" max="15" width="3.5703125" style="1346" customWidth="1"/>
    <col min="16" max="17" width="20" style="1347" customWidth="1"/>
    <col min="18" max="18" width="1.140625" style="1347" customWidth="1"/>
    <col min="19" max="19" width="59.5703125" style="1346" customWidth="1"/>
    <col min="20" max="21" width="12.28515625" style="1346" customWidth="1"/>
    <col min="22" max="22" width="1.140625" style="1346" customWidth="1"/>
    <col min="23" max="24" width="12.28515625" style="1346" customWidth="1"/>
    <col min="25" max="26" width="9.140625" style="1346"/>
    <col min="27" max="27" width="10.42578125" style="1346" customWidth="1"/>
    <col min="28" max="16384" width="9.140625" style="1346"/>
  </cols>
  <sheetData>
    <row r="1" spans="1:27" s="1006" customFormat="1" ht="15.75" customHeight="1">
      <c r="A1" s="994"/>
      <c r="B1" s="995" t="s">
        <v>971</v>
      </c>
      <c r="C1" s="995"/>
      <c r="D1" s="995"/>
      <c r="E1" s="996"/>
      <c r="F1" s="997" t="s">
        <v>954</v>
      </c>
      <c r="G1" s="998" t="s">
        <v>972</v>
      </c>
      <c r="H1" s="996"/>
      <c r="I1" s="999" t="s">
        <v>973</v>
      </c>
      <c r="J1" s="999"/>
      <c r="K1" s="996"/>
      <c r="L1" s="1000" t="s">
        <v>974</v>
      </c>
      <c r="M1" s="996"/>
      <c r="N1" s="1001"/>
      <c r="O1" s="996"/>
      <c r="P1" s="1002" t="s">
        <v>975</v>
      </c>
      <c r="Q1" s="1003"/>
      <c r="R1" s="1004"/>
      <c r="S1" s="994"/>
      <c r="T1" s="994"/>
      <c r="U1" s="994"/>
      <c r="V1" s="994"/>
      <c r="W1" s="1005"/>
      <c r="X1" s="1005"/>
      <c r="Y1" s="1005"/>
      <c r="Z1" s="1005"/>
      <c r="AA1" s="1005"/>
    </row>
    <row r="2" spans="1:27" s="1015" customFormat="1" ht="20.25" customHeight="1">
      <c r="A2" s="994"/>
      <c r="B2" s="1882" t="str">
        <f>+OTCHET!B9</f>
        <v>ДГ МЕЧТА</v>
      </c>
      <c r="C2" s="1883"/>
      <c r="D2" s="1884"/>
      <c r="E2" s="1007"/>
      <c r="F2" s="1008">
        <f>+OTCHET!H9</f>
        <v>0</v>
      </c>
      <c r="G2" s="1009">
        <f>+OTCHET!F12</f>
        <v>0</v>
      </c>
      <c r="H2" s="1010"/>
      <c r="I2" s="1885">
        <f>+OTCHET!H610</f>
        <v>0</v>
      </c>
      <c r="J2" s="1886"/>
      <c r="K2" s="1001"/>
      <c r="L2" s="1887">
        <f>OTCHET!H608</f>
        <v>0</v>
      </c>
      <c r="M2" s="1888"/>
      <c r="N2" s="1889"/>
      <c r="O2" s="1011"/>
      <c r="P2" s="1012">
        <f>OTCHET!E15</f>
        <v>0</v>
      </c>
      <c r="Q2" s="1013" t="str">
        <f>OTCHET!F15</f>
        <v>БЮДЖЕТ</v>
      </c>
      <c r="R2" s="1014"/>
      <c r="S2" s="994" t="s">
        <v>976</v>
      </c>
      <c r="T2" s="1890">
        <f>+OTCHET!I9</f>
        <v>0</v>
      </c>
      <c r="U2" s="1891"/>
      <c r="V2" s="1011"/>
      <c r="W2" s="1005"/>
      <c r="X2" s="1005"/>
      <c r="Y2" s="1005"/>
      <c r="Z2" s="1005"/>
      <c r="AA2" s="1005"/>
    </row>
    <row r="3" spans="1:27" s="1015" customFormat="1" ht="4.5" customHeight="1">
      <c r="A3" s="994"/>
      <c r="B3" s="1016"/>
      <c r="C3" s="1016"/>
      <c r="D3" s="1016"/>
      <c r="E3" s="1007"/>
      <c r="F3" s="1017"/>
      <c r="G3" s="1011"/>
      <c r="H3" s="1010"/>
      <c r="I3" s="1011"/>
      <c r="J3" s="1011"/>
      <c r="K3" s="1010"/>
      <c r="L3" s="1001"/>
      <c r="M3" s="996"/>
      <c r="N3" s="1001"/>
      <c r="O3" s="1011"/>
      <c r="P3" s="1018"/>
      <c r="Q3" s="1014"/>
      <c r="R3" s="1014"/>
      <c r="S3" s="994"/>
      <c r="T3" s="994"/>
      <c r="U3" s="994"/>
      <c r="V3" s="1011"/>
      <c r="W3" s="1005"/>
      <c r="X3" s="1005"/>
      <c r="Y3" s="1005"/>
      <c r="Z3" s="1005"/>
      <c r="AA3" s="1005"/>
    </row>
    <row r="4" spans="1:27" s="1015" customFormat="1" ht="18.75" customHeight="1">
      <c r="A4" s="994"/>
      <c r="B4" s="1019" t="s">
        <v>977</v>
      </c>
      <c r="C4" s="1019"/>
      <c r="D4" s="1019"/>
      <c r="E4" s="1020"/>
      <c r="F4" s="1019"/>
      <c r="G4" s="1021"/>
      <c r="H4" s="1021"/>
      <c r="I4" s="1021"/>
      <c r="J4" s="1021" t="s">
        <v>978</v>
      </c>
      <c r="K4" s="1010"/>
      <c r="L4" s="1022">
        <f>+Q4</f>
        <v>2024</v>
      </c>
      <c r="M4" s="1023"/>
      <c r="N4" s="1023"/>
      <c r="O4" s="1011"/>
      <c r="P4" s="1024" t="s">
        <v>978</v>
      </c>
      <c r="Q4" s="1022">
        <f>+OTCHET!C3</f>
        <v>2024</v>
      </c>
      <c r="R4" s="1014"/>
      <c r="S4" s="1892" t="s">
        <v>979</v>
      </c>
      <c r="T4" s="1892"/>
      <c r="U4" s="1892"/>
      <c r="V4" s="994"/>
      <c r="W4" s="1005"/>
      <c r="X4" s="1005"/>
      <c r="Y4" s="1005"/>
      <c r="Z4" s="1005"/>
      <c r="AA4" s="1005"/>
    </row>
    <row r="5" spans="1:27" s="1015" customFormat="1" ht="2.25" customHeight="1">
      <c r="A5" s="1010"/>
      <c r="B5" s="1025"/>
      <c r="C5" s="1025"/>
      <c r="D5" s="1025"/>
      <c r="E5" s="1025"/>
      <c r="F5" s="1025"/>
      <c r="G5" s="1026"/>
      <c r="H5" s="1025"/>
      <c r="I5" s="1026"/>
      <c r="J5" s="1027"/>
      <c r="K5" s="1010"/>
      <c r="L5" s="1011"/>
      <c r="M5" s="1011"/>
      <c r="N5" s="1010"/>
      <c r="O5" s="1011"/>
      <c r="P5" s="1011"/>
      <c r="Q5" s="1028"/>
      <c r="R5" s="1014"/>
      <c r="S5" s="994"/>
      <c r="T5" s="994"/>
      <c r="U5" s="994"/>
      <c r="V5" s="994"/>
      <c r="W5" s="1005"/>
      <c r="X5" s="1005"/>
      <c r="Y5" s="1005"/>
      <c r="Z5" s="1005"/>
      <c r="AA5" s="1005"/>
    </row>
    <row r="6" spans="1:27" s="1006" customFormat="1" ht="17.25" customHeight="1">
      <c r="A6" s="994"/>
      <c r="B6" s="1019" t="s">
        <v>980</v>
      </c>
      <c r="C6" s="1019"/>
      <c r="D6" s="1019"/>
      <c r="E6" s="1020"/>
      <c r="F6" s="1029"/>
      <c r="G6" s="1029"/>
      <c r="H6" s="1020"/>
      <c r="I6" s="1029"/>
      <c r="J6" s="1030"/>
      <c r="K6" s="1007"/>
      <c r="L6" s="1031">
        <f>OTCHET!F9</f>
        <v>45565</v>
      </c>
      <c r="M6" s="1007"/>
      <c r="N6" s="1032" t="s">
        <v>981</v>
      </c>
      <c r="O6" s="996"/>
      <c r="P6" s="1033">
        <f>OTCHET!F9</f>
        <v>45565</v>
      </c>
      <c r="Q6" s="1032" t="s">
        <v>981</v>
      </c>
      <c r="R6" s="1034"/>
      <c r="S6" s="1893">
        <f>+Q4</f>
        <v>2024</v>
      </c>
      <c r="T6" s="1893"/>
      <c r="U6" s="1893"/>
      <c r="V6" s="994"/>
      <c r="W6" s="1005"/>
      <c r="X6" s="1005"/>
      <c r="Y6" s="1005"/>
      <c r="Z6" s="1005"/>
      <c r="AA6" s="1005"/>
    </row>
    <row r="7" spans="1:27" s="1006" customFormat="1" ht="4.5" customHeight="1" thickBot="1">
      <c r="A7" s="994"/>
      <c r="B7" s="1035"/>
      <c r="C7" s="1035"/>
      <c r="D7" s="1035"/>
      <c r="E7" s="1007"/>
      <c r="F7" s="1036"/>
      <c r="G7" s="1036"/>
      <c r="H7" s="1007"/>
      <c r="I7" s="1036"/>
      <c r="J7" s="1036"/>
      <c r="K7" s="1007"/>
      <c r="L7" s="1036"/>
      <c r="M7" s="1007"/>
      <c r="N7" s="1036"/>
      <c r="O7" s="1037"/>
      <c r="P7" s="1038"/>
      <c r="Q7" s="1038"/>
      <c r="R7" s="1034"/>
      <c r="S7" s="1039"/>
      <c r="T7" s="1039"/>
      <c r="U7" s="1039"/>
      <c r="V7" s="996"/>
      <c r="W7" s="1005"/>
      <c r="X7" s="1005"/>
      <c r="Y7" s="1005"/>
      <c r="Z7" s="1005"/>
    </row>
    <row r="8" spans="1:27" s="1006" customFormat="1" ht="57" customHeight="1">
      <c r="A8" s="994"/>
      <c r="B8" s="1040"/>
      <c r="C8" s="1041"/>
      <c r="D8" s="1042"/>
      <c r="E8" s="1007"/>
      <c r="F8" s="1043" t="s">
        <v>982</v>
      </c>
      <c r="G8" s="1044" t="s">
        <v>983</v>
      </c>
      <c r="H8" s="1007"/>
      <c r="I8" s="1045" t="s">
        <v>984</v>
      </c>
      <c r="J8" s="1046" t="s">
        <v>985</v>
      </c>
      <c r="K8" s="1007"/>
      <c r="L8" s="1047" t="s">
        <v>986</v>
      </c>
      <c r="M8" s="1007"/>
      <c r="N8" s="1048" t="s">
        <v>987</v>
      </c>
      <c r="O8" s="1049"/>
      <c r="P8" s="1050" t="s">
        <v>988</v>
      </c>
      <c r="Q8" s="1051" t="s">
        <v>989</v>
      </c>
      <c r="R8" s="1034"/>
      <c r="S8" s="1873" t="s">
        <v>958</v>
      </c>
      <c r="T8" s="1874"/>
      <c r="U8" s="1875"/>
      <c r="V8" s="996"/>
      <c r="W8" s="1005"/>
      <c r="X8" s="1005"/>
      <c r="Y8" s="1005"/>
      <c r="Z8" s="1005"/>
    </row>
    <row r="9" spans="1:27" s="1006" customFormat="1" ht="18" customHeight="1" thickBot="1">
      <c r="A9" s="994"/>
      <c r="B9" s="1052" t="s">
        <v>990</v>
      </c>
      <c r="C9" s="1053"/>
      <c r="D9" s="1054"/>
      <c r="E9" s="1007"/>
      <c r="F9" s="1055">
        <f>+L4</f>
        <v>2024</v>
      </c>
      <c r="G9" s="1056">
        <f>+L6</f>
        <v>45565</v>
      </c>
      <c r="H9" s="1007"/>
      <c r="I9" s="1057">
        <f>+L4</f>
        <v>2024</v>
      </c>
      <c r="J9" s="1058">
        <f>+L6</f>
        <v>45565</v>
      </c>
      <c r="K9" s="1059"/>
      <c r="L9" s="1060">
        <f>+L6</f>
        <v>45565</v>
      </c>
      <c r="M9" s="1059"/>
      <c r="N9" s="1061">
        <f>+L6</f>
        <v>45565</v>
      </c>
      <c r="O9" s="1062"/>
      <c r="P9" s="1063">
        <f>+L4</f>
        <v>2024</v>
      </c>
      <c r="Q9" s="1061">
        <f>+L6</f>
        <v>45565</v>
      </c>
      <c r="R9" s="1034"/>
      <c r="S9" s="1876" t="s">
        <v>959</v>
      </c>
      <c r="T9" s="1877"/>
      <c r="U9" s="1878"/>
      <c r="V9" s="1064"/>
      <c r="W9" s="1005"/>
      <c r="X9" s="1005"/>
      <c r="Y9" s="1005"/>
      <c r="Z9" s="1005"/>
    </row>
    <row r="10" spans="1:27" s="1006" customFormat="1" ht="15.75">
      <c r="A10" s="994"/>
      <c r="B10" s="1065" t="s">
        <v>991</v>
      </c>
      <c r="C10" s="1066"/>
      <c r="D10" s="1067"/>
      <c r="E10" s="1007"/>
      <c r="F10" s="1068" t="s">
        <v>171</v>
      </c>
      <c r="G10" s="1069" t="s">
        <v>172</v>
      </c>
      <c r="H10" s="1007"/>
      <c r="I10" s="1068" t="s">
        <v>703</v>
      </c>
      <c r="J10" s="1069" t="s">
        <v>704</v>
      </c>
      <c r="K10" s="1007"/>
      <c r="L10" s="1069" t="s">
        <v>683</v>
      </c>
      <c r="M10" s="1007"/>
      <c r="N10" s="1070" t="s">
        <v>992</v>
      </c>
      <c r="O10" s="1071"/>
      <c r="P10" s="1072" t="s">
        <v>171</v>
      </c>
      <c r="Q10" s="1073" t="s">
        <v>172</v>
      </c>
      <c r="R10" s="1034"/>
      <c r="S10" s="1074"/>
      <c r="T10" s="1075"/>
      <c r="U10" s="1076"/>
      <c r="V10" s="1064"/>
      <c r="W10" s="1005"/>
      <c r="X10" s="1005"/>
      <c r="Y10" s="1005"/>
      <c r="Z10" s="1005"/>
    </row>
    <row r="11" spans="1:27" s="1006" customFormat="1" ht="15.75">
      <c r="A11" s="1077"/>
      <c r="B11" s="1078" t="s">
        <v>993</v>
      </c>
      <c r="C11" s="1079"/>
      <c r="D11" s="1080"/>
      <c r="E11" s="1007"/>
      <c r="F11" s="1081"/>
      <c r="G11" s="1082"/>
      <c r="H11" s="1007"/>
      <c r="I11" s="1081"/>
      <c r="J11" s="1081"/>
      <c r="K11" s="1083"/>
      <c r="L11" s="1081"/>
      <c r="M11" s="1083"/>
      <c r="N11" s="1084"/>
      <c r="O11" s="1085"/>
      <c r="P11" s="1081"/>
      <c r="Q11" s="1081"/>
      <c r="R11" s="1034"/>
      <c r="S11" s="1078" t="s">
        <v>993</v>
      </c>
      <c r="T11" s="1079"/>
      <c r="U11" s="1080"/>
      <c r="V11" s="1064"/>
      <c r="W11" s="1005"/>
      <c r="X11" s="1005"/>
      <c r="Y11" s="1005"/>
      <c r="Z11" s="1005"/>
    </row>
    <row r="12" spans="1:27" s="1006" customFormat="1" ht="15.75">
      <c r="A12" s="1077"/>
      <c r="B12" s="1086" t="s">
        <v>994</v>
      </c>
      <c r="C12" s="1087"/>
      <c r="D12" s="1088"/>
      <c r="E12" s="1007"/>
      <c r="F12" s="1089"/>
      <c r="G12" s="1090"/>
      <c r="H12" s="1007"/>
      <c r="I12" s="1089"/>
      <c r="J12" s="1089"/>
      <c r="K12" s="1083"/>
      <c r="L12" s="1089"/>
      <c r="M12" s="1083"/>
      <c r="N12" s="1091"/>
      <c r="O12" s="1085"/>
      <c r="P12" s="1089"/>
      <c r="Q12" s="1089"/>
      <c r="R12" s="1034"/>
      <c r="S12" s="1086" t="s">
        <v>994</v>
      </c>
      <c r="T12" s="1087"/>
      <c r="U12" s="1088"/>
      <c r="V12" s="1064"/>
      <c r="W12" s="1005"/>
      <c r="X12" s="1005"/>
      <c r="Y12" s="1005"/>
      <c r="Z12" s="1005"/>
    </row>
    <row r="13" spans="1:27" s="1006" customFormat="1" ht="15.75">
      <c r="A13" s="1077"/>
      <c r="B13" s="1092" t="s">
        <v>995</v>
      </c>
      <c r="C13" s="1093"/>
      <c r="D13" s="1094"/>
      <c r="E13" s="1007"/>
      <c r="F13" s="1095">
        <f>+IF($P$2=0,$P13,0)</f>
        <v>0</v>
      </c>
      <c r="G13" s="1096">
        <f>+IF($P$2=0,$Q13,0)</f>
        <v>0</v>
      </c>
      <c r="H13" s="1007"/>
      <c r="I13" s="1095">
        <f>+IF(OR($P$2=98,$P$2=42,$P$2=96,$P$2=97),$P13,0)</f>
        <v>0</v>
      </c>
      <c r="J13" s="1096">
        <f>+IF(OR($P$2=98,$P$2=42,$P$2=96,$P$2=97),$Q13,0)</f>
        <v>0</v>
      </c>
      <c r="K13" s="1083"/>
      <c r="L13" s="1096">
        <f>+IF($P$2=33,$Q13,0)</f>
        <v>0</v>
      </c>
      <c r="M13" s="1083"/>
      <c r="N13" s="1097">
        <f>+ROUND(+G13+J13+L13,0)</f>
        <v>0</v>
      </c>
      <c r="O13" s="1085"/>
      <c r="P13" s="1095">
        <f>+ROUND(OTCHET!E22+OTCHET!E28+OTCHET!E33+OTCHET!E39+OTCHET!E47+OTCHET!E52+OTCHET!E58+OTCHET!E61+OTCHET!E64+OTCHET!E65+OTCHET!E72+OTCHET!E73,0)</f>
        <v>0</v>
      </c>
      <c r="Q13" s="1096">
        <f>+ROUND(OTCHET!L22+OTCHET!L28+OTCHET!L33+OTCHET!L39+OTCHET!L47+OTCHET!L52+OTCHET!L58+OTCHET!L61+OTCHET!L64+OTCHET!L65+OTCHET!L72+OTCHET!L73,0)</f>
        <v>0</v>
      </c>
      <c r="R13" s="1034"/>
      <c r="S13" s="1837" t="s">
        <v>996</v>
      </c>
      <c r="T13" s="1838"/>
      <c r="U13" s="1839"/>
      <c r="V13" s="1064"/>
      <c r="W13" s="1005"/>
      <c r="X13" s="1005"/>
      <c r="Y13" s="1005"/>
      <c r="Z13" s="1005"/>
    </row>
    <row r="14" spans="1:27" s="1006" customFormat="1" ht="15.75">
      <c r="A14" s="1077"/>
      <c r="B14" s="1098" t="s">
        <v>2040</v>
      </c>
      <c r="C14" s="1099"/>
      <c r="D14" s="1100"/>
      <c r="E14" s="1007"/>
      <c r="F14" s="1101">
        <f t="shared" ref="F14:F22" si="0">+IF($P$2=0,$P14,0)</f>
        <v>0</v>
      </c>
      <c r="G14" s="1102">
        <f t="shared" ref="G14:G22" si="1">+IF($P$2=0,$Q14,0)</f>
        <v>0</v>
      </c>
      <c r="H14" s="1007"/>
      <c r="I14" s="1101">
        <f t="shared" ref="I14:I22" si="2">+IF(OR($P$2=98,$P$2=42,$P$2=96,$P$2=97),$P14,0)</f>
        <v>0</v>
      </c>
      <c r="J14" s="1102">
        <f t="shared" ref="J14:J22" si="3">+IF(OR($P$2=98,$P$2=42,$P$2=96,$P$2=97),$Q14,0)</f>
        <v>0</v>
      </c>
      <c r="K14" s="1083"/>
      <c r="L14" s="1102">
        <f t="shared" ref="L14:L22" si="4">+IF($P$2=33,$Q14,0)</f>
        <v>0</v>
      </c>
      <c r="M14" s="1083"/>
      <c r="N14" s="1103">
        <f t="shared" ref="N14:N22" si="5">+ROUND(+G14+J14+L14,0)</f>
        <v>0</v>
      </c>
      <c r="O14" s="1085"/>
      <c r="P14" s="1101">
        <f>+ROUND(+OTCHET!E90+OTCHET!E93+OTCHET!E94+OTCHET!E113+OTCHET!E114,0)</f>
        <v>0</v>
      </c>
      <c r="Q14" s="1102">
        <f>+ROUND(+OTCHET!L90+OTCHET!L93+OTCHET!L94+OTCHET!L113+OTCHET!L114,0)</f>
        <v>0</v>
      </c>
      <c r="R14" s="1034"/>
      <c r="S14" s="1828" t="s">
        <v>2028</v>
      </c>
      <c r="T14" s="1829"/>
      <c r="U14" s="1830"/>
      <c r="V14" s="1064"/>
      <c r="W14" s="1005"/>
      <c r="X14" s="1005"/>
      <c r="Y14" s="1005"/>
      <c r="Z14" s="1005"/>
    </row>
    <row r="15" spans="1:27" s="1006" customFormat="1" ht="15.75">
      <c r="A15" s="1077"/>
      <c r="B15" s="1142" t="s">
        <v>2026</v>
      </c>
      <c r="C15" s="1687"/>
      <c r="D15" s="1688"/>
      <c r="E15" s="1007"/>
      <c r="F15" s="1143">
        <f>+IF($P$2=0,$P15,0)</f>
        <v>0</v>
      </c>
      <c r="G15" s="1144">
        <f>+IF($P$2=0,$Q15,0)</f>
        <v>0</v>
      </c>
      <c r="H15" s="1007"/>
      <c r="I15" s="1143">
        <f>+IF(OR($P$2=98,$P$2=42,$P$2=96,$P$2=97),$P15,0)</f>
        <v>0</v>
      </c>
      <c r="J15" s="1144">
        <f>+IF(OR($P$2=98,$P$2=42,$P$2=96,$P$2=97),$Q15,0)</f>
        <v>0</v>
      </c>
      <c r="K15" s="1083"/>
      <c r="L15" s="1144">
        <f>+IF($P$2=33,$Q15,0)</f>
        <v>0</v>
      </c>
      <c r="M15" s="1083"/>
      <c r="N15" s="1145">
        <f>+ROUND(+G15+J15+L15,0)</f>
        <v>0</v>
      </c>
      <c r="O15" s="1085"/>
      <c r="P15" s="1143">
        <f>+ROUND(+OTCHET!E113+OTCHET!E114,0)</f>
        <v>0</v>
      </c>
      <c r="Q15" s="1144">
        <f>+OTCHET!L113+OTCHET!L114</f>
        <v>0</v>
      </c>
      <c r="R15" s="1034"/>
      <c r="S15" s="1879" t="s">
        <v>2027</v>
      </c>
      <c r="T15" s="1880"/>
      <c r="U15" s="1881"/>
      <c r="V15" s="1064"/>
      <c r="W15" s="1005"/>
      <c r="X15" s="1005"/>
      <c r="Y15" s="1005"/>
      <c r="Z15" s="1005"/>
    </row>
    <row r="16" spans="1:27" s="1006" customFormat="1" ht="15.75">
      <c r="A16" s="1077"/>
      <c r="B16" s="1098" t="s">
        <v>997</v>
      </c>
      <c r="C16" s="1099"/>
      <c r="D16" s="1100"/>
      <c r="E16" s="1007"/>
      <c r="F16" s="1101">
        <f t="shared" si="0"/>
        <v>0</v>
      </c>
      <c r="G16" s="1102">
        <f t="shared" si="1"/>
        <v>0</v>
      </c>
      <c r="H16" s="1007"/>
      <c r="I16" s="1101">
        <f t="shared" si="2"/>
        <v>0</v>
      </c>
      <c r="J16" s="1102">
        <f t="shared" si="3"/>
        <v>0</v>
      </c>
      <c r="K16" s="1083"/>
      <c r="L16" s="1102">
        <f t="shared" si="4"/>
        <v>0</v>
      </c>
      <c r="M16" s="1083"/>
      <c r="N16" s="1103">
        <f t="shared" si="5"/>
        <v>0</v>
      </c>
      <c r="O16" s="1085"/>
      <c r="P16" s="1101">
        <f>+ROUND(+OTCHET!E108+OTCHET!E109,0)</f>
        <v>0</v>
      </c>
      <c r="Q16" s="1102">
        <f>+ROUND(+OTCHET!L108+OTCHET!L109,0)</f>
        <v>0</v>
      </c>
      <c r="R16" s="1034"/>
      <c r="S16" s="1828" t="s">
        <v>998</v>
      </c>
      <c r="T16" s="1829"/>
      <c r="U16" s="1830"/>
      <c r="V16" s="1064"/>
      <c r="W16" s="1005"/>
      <c r="X16" s="1005"/>
      <c r="Y16" s="1005"/>
      <c r="Z16" s="1005"/>
    </row>
    <row r="17" spans="1:26" s="1006" customFormat="1" ht="15.75">
      <c r="A17" s="1077"/>
      <c r="B17" s="1098" t="s">
        <v>999</v>
      </c>
      <c r="C17" s="1099"/>
      <c r="D17" s="1100"/>
      <c r="E17" s="1007"/>
      <c r="F17" s="1101">
        <f t="shared" si="0"/>
        <v>0</v>
      </c>
      <c r="G17" s="1102">
        <f t="shared" si="1"/>
        <v>0</v>
      </c>
      <c r="H17" s="1007"/>
      <c r="I17" s="1101">
        <f t="shared" si="2"/>
        <v>0</v>
      </c>
      <c r="J17" s="1102">
        <f t="shared" si="3"/>
        <v>0</v>
      </c>
      <c r="K17" s="1083"/>
      <c r="L17" s="1102">
        <f t="shared" si="4"/>
        <v>0</v>
      </c>
      <c r="M17" s="1083"/>
      <c r="N17" s="1103">
        <f t="shared" si="5"/>
        <v>0</v>
      </c>
      <c r="O17" s="1085"/>
      <c r="P17" s="1101">
        <f>+ROUND(OTCHET!E77,0)</f>
        <v>0</v>
      </c>
      <c r="Q17" s="1102">
        <f>+ROUND(OTCHET!L77,0)</f>
        <v>0</v>
      </c>
      <c r="R17" s="1034"/>
      <c r="S17" s="1828" t="s">
        <v>1000</v>
      </c>
      <c r="T17" s="1829"/>
      <c r="U17" s="1830"/>
      <c r="V17" s="1064"/>
      <c r="W17" s="1005"/>
      <c r="X17" s="1005"/>
      <c r="Y17" s="1005"/>
      <c r="Z17" s="1005"/>
    </row>
    <row r="18" spans="1:26" s="1006" customFormat="1" ht="15.75">
      <c r="A18" s="1077"/>
      <c r="B18" s="1098" t="s">
        <v>1001</v>
      </c>
      <c r="C18" s="1099"/>
      <c r="D18" s="1100"/>
      <c r="E18" s="1007"/>
      <c r="F18" s="1101">
        <f t="shared" si="0"/>
        <v>0</v>
      </c>
      <c r="G18" s="1102">
        <f t="shared" si="1"/>
        <v>0</v>
      </c>
      <c r="H18" s="1007"/>
      <c r="I18" s="1101">
        <f t="shared" si="2"/>
        <v>0</v>
      </c>
      <c r="J18" s="1102">
        <f t="shared" si="3"/>
        <v>0</v>
      </c>
      <c r="K18" s="1083"/>
      <c r="L18" s="1102">
        <f t="shared" si="4"/>
        <v>0</v>
      </c>
      <c r="M18" s="1083"/>
      <c r="N18" s="1103">
        <f t="shared" si="5"/>
        <v>0</v>
      </c>
      <c r="O18" s="1085"/>
      <c r="P18" s="1101">
        <f>+ROUND(OTCHET!E78+OTCHET!E79,0)</f>
        <v>0</v>
      </c>
      <c r="Q18" s="1102">
        <f>+ROUND(OTCHET!L78+OTCHET!L79,0)</f>
        <v>0</v>
      </c>
      <c r="R18" s="1034"/>
      <c r="S18" s="1828" t="s">
        <v>1002</v>
      </c>
      <c r="T18" s="1829"/>
      <c r="U18" s="1830"/>
      <c r="V18" s="1064"/>
      <c r="W18" s="1005"/>
      <c r="X18" s="1005"/>
      <c r="Y18" s="1005"/>
      <c r="Z18" s="1005"/>
    </row>
    <row r="19" spans="1:26" s="1006" customFormat="1" ht="15.75">
      <c r="A19" s="1077"/>
      <c r="B19" s="1098" t="s">
        <v>1003</v>
      </c>
      <c r="C19" s="1099"/>
      <c r="D19" s="1100"/>
      <c r="E19" s="1007"/>
      <c r="F19" s="1101">
        <f t="shared" si="0"/>
        <v>0</v>
      </c>
      <c r="G19" s="1102">
        <f t="shared" si="1"/>
        <v>0</v>
      </c>
      <c r="H19" s="1007"/>
      <c r="I19" s="1101">
        <f t="shared" si="2"/>
        <v>0</v>
      </c>
      <c r="J19" s="1102">
        <f t="shared" si="3"/>
        <v>0</v>
      </c>
      <c r="K19" s="1083"/>
      <c r="L19" s="1102">
        <f t="shared" si="4"/>
        <v>0</v>
      </c>
      <c r="M19" s="1083"/>
      <c r="N19" s="1103">
        <f t="shared" si="5"/>
        <v>0</v>
      </c>
      <c r="O19" s="1085"/>
      <c r="P19" s="1101">
        <f>+ROUND(OTCHET!E135++OTCHET!E136,0)</f>
        <v>0</v>
      </c>
      <c r="Q19" s="1102">
        <f>+ROUND(OTCHET!L135++OTCHET!L136,0)</f>
        <v>0</v>
      </c>
      <c r="R19" s="1034"/>
      <c r="S19" s="1828" t="s">
        <v>1004</v>
      </c>
      <c r="T19" s="1829"/>
      <c r="U19" s="1830"/>
      <c r="V19" s="1064"/>
      <c r="W19" s="1005"/>
      <c r="X19" s="1005"/>
      <c r="Y19" s="1005"/>
      <c r="Z19" s="1005"/>
    </row>
    <row r="20" spans="1:26" s="1006" customFormat="1" ht="15.75">
      <c r="A20" s="1077"/>
      <c r="B20" s="1098" t="s">
        <v>1005</v>
      </c>
      <c r="C20" s="1099"/>
      <c r="D20" s="1100"/>
      <c r="E20" s="1007"/>
      <c r="F20" s="1101">
        <f t="shared" si="0"/>
        <v>0</v>
      </c>
      <c r="G20" s="1102">
        <f t="shared" si="1"/>
        <v>0</v>
      </c>
      <c r="H20" s="1007"/>
      <c r="I20" s="1101">
        <f t="shared" si="2"/>
        <v>0</v>
      </c>
      <c r="J20" s="1102">
        <f t="shared" si="3"/>
        <v>0</v>
      </c>
      <c r="K20" s="1083"/>
      <c r="L20" s="1102">
        <f t="shared" si="4"/>
        <v>0</v>
      </c>
      <c r="M20" s="1083"/>
      <c r="N20" s="1103">
        <f t="shared" si="5"/>
        <v>0</v>
      </c>
      <c r="O20" s="1085"/>
      <c r="P20" s="1101">
        <f>+ROUND(+SUM(OTCHET!E81:E89),0)</f>
        <v>0</v>
      </c>
      <c r="Q20" s="1102">
        <f>+ROUND(+SUM(OTCHET!L81:L89),0)</f>
        <v>0</v>
      </c>
      <c r="R20" s="1034"/>
      <c r="S20" s="1828" t="s">
        <v>1006</v>
      </c>
      <c r="T20" s="1829"/>
      <c r="U20" s="1830"/>
      <c r="V20" s="1064"/>
      <c r="W20" s="1005"/>
      <c r="X20" s="1005"/>
      <c r="Y20" s="1005"/>
      <c r="Z20" s="1005"/>
    </row>
    <row r="21" spans="1:26" s="1006" customFormat="1" ht="15.75">
      <c r="A21" s="1077"/>
      <c r="B21" s="1098" t="s">
        <v>1007</v>
      </c>
      <c r="C21" s="1099"/>
      <c r="D21" s="1100"/>
      <c r="E21" s="1007"/>
      <c r="F21" s="1101">
        <f t="shared" si="0"/>
        <v>0</v>
      </c>
      <c r="G21" s="1102">
        <f t="shared" si="1"/>
        <v>0</v>
      </c>
      <c r="H21" s="1007"/>
      <c r="I21" s="1101">
        <f t="shared" si="2"/>
        <v>0</v>
      </c>
      <c r="J21" s="1102">
        <f t="shared" si="3"/>
        <v>0</v>
      </c>
      <c r="K21" s="1083"/>
      <c r="L21" s="1102">
        <f t="shared" si="4"/>
        <v>0</v>
      </c>
      <c r="M21" s="1083"/>
      <c r="N21" s="1103">
        <f t="shared" si="5"/>
        <v>0</v>
      </c>
      <c r="O21" s="1085"/>
      <c r="P21" s="1101">
        <f>+ROUND(OTCHET!E75+OTCHET!E76+OTCHET!E80,0)</f>
        <v>0</v>
      </c>
      <c r="Q21" s="1102">
        <f>+ROUND(OTCHET!L75+OTCHET!L76+OTCHET!L80,0)</f>
        <v>0</v>
      </c>
      <c r="R21" s="1034"/>
      <c r="S21" s="1828" t="s">
        <v>1008</v>
      </c>
      <c r="T21" s="1829"/>
      <c r="U21" s="1830"/>
      <c r="V21" s="1064"/>
      <c r="W21" s="1005"/>
      <c r="X21" s="1005"/>
      <c r="Y21" s="1005"/>
      <c r="Z21" s="1005"/>
    </row>
    <row r="22" spans="1:26" s="1006" customFormat="1" ht="15.75">
      <c r="A22" s="1077"/>
      <c r="B22" s="1104" t="s">
        <v>1009</v>
      </c>
      <c r="C22" s="1105"/>
      <c r="D22" s="1106"/>
      <c r="E22" s="1007"/>
      <c r="F22" s="1107">
        <f t="shared" si="0"/>
        <v>0</v>
      </c>
      <c r="G22" s="1108">
        <f t="shared" si="1"/>
        <v>0</v>
      </c>
      <c r="H22" s="1007"/>
      <c r="I22" s="1107">
        <f t="shared" si="2"/>
        <v>0</v>
      </c>
      <c r="J22" s="1108">
        <f t="shared" si="3"/>
        <v>0</v>
      </c>
      <c r="K22" s="1083"/>
      <c r="L22" s="1108">
        <f t="shared" si="4"/>
        <v>0</v>
      </c>
      <c r="M22" s="1083"/>
      <c r="N22" s="1109">
        <f t="shared" si="5"/>
        <v>0</v>
      </c>
      <c r="O22" s="1085"/>
      <c r="P22" s="1107">
        <f>+ROUND(OTCHET!E111+OTCHET!E112+OTCHET!E118,0)</f>
        <v>0</v>
      </c>
      <c r="Q22" s="1108">
        <f>+ROUND(OTCHET!L111+OTCHET!L112+OTCHET!L118,0)</f>
        <v>0</v>
      </c>
      <c r="R22" s="1034"/>
      <c r="S22" s="1858" t="s">
        <v>2029</v>
      </c>
      <c r="T22" s="1859"/>
      <c r="U22" s="1860"/>
      <c r="V22" s="1064"/>
      <c r="W22" s="1005"/>
      <c r="X22" s="1005"/>
      <c r="Y22" s="1005"/>
      <c r="Z22" s="1005"/>
    </row>
    <row r="23" spans="1:26" s="1006" customFormat="1" ht="15.75">
      <c r="A23" s="1077"/>
      <c r="B23" s="1110" t="s">
        <v>1010</v>
      </c>
      <c r="C23" s="1111"/>
      <c r="D23" s="1112"/>
      <c r="E23" s="1007"/>
      <c r="F23" s="1113">
        <f>+ROUND(+SUM(F13,F14,F16,F17,F18,F19,F20,F21,F22),0)</f>
        <v>0</v>
      </c>
      <c r="G23" s="1113">
        <f>+ROUND(+SUM(G13,G14,G16,G17,G18,G19,G20,G21,G22),0)</f>
        <v>0</v>
      </c>
      <c r="H23" s="1007"/>
      <c r="I23" s="1113">
        <f>+ROUND(+SUM(I13,I14,I16,I17,I18,I19,I20,I21,I22),0)</f>
        <v>0</v>
      </c>
      <c r="J23" s="1113">
        <f>+ROUND(+SUM(J13,J14,J16,J17,J18,J19,J20,J21,J22),0)</f>
        <v>0</v>
      </c>
      <c r="K23" s="1083"/>
      <c r="L23" s="1113">
        <f>+ROUND(+SUM(L13,L14,L16,L17,L18,L19,L20,L21,L22),0)</f>
        <v>0</v>
      </c>
      <c r="M23" s="1083"/>
      <c r="N23" s="1113">
        <f>+ROUND(+SUM(N13,N14,N16,N17,N18,N19,N20,N21,N22),0)</f>
        <v>0</v>
      </c>
      <c r="O23" s="1085"/>
      <c r="P23" s="1113">
        <f>+ROUND(+SUM(P13,P14,P16,P17,P18,P19,P20,P21,P22),0)</f>
        <v>0</v>
      </c>
      <c r="Q23" s="1113">
        <f>+ROUND(+SUM(Q13,Q14,Q16,Q17,Q18,Q19,Q20,Q21,Q22),0)</f>
        <v>0</v>
      </c>
      <c r="R23" s="1034"/>
      <c r="S23" s="1843" t="s">
        <v>1011</v>
      </c>
      <c r="T23" s="1844"/>
      <c r="U23" s="1845"/>
      <c r="V23" s="1064"/>
      <c r="W23" s="1005"/>
      <c r="X23" s="1005"/>
      <c r="Y23" s="1005"/>
      <c r="Z23" s="1005"/>
    </row>
    <row r="24" spans="1:26" s="1006" customFormat="1" ht="15.75">
      <c r="A24" s="1077"/>
      <c r="B24" s="1086" t="s">
        <v>1012</v>
      </c>
      <c r="C24" s="1087"/>
      <c r="D24" s="1088"/>
      <c r="E24" s="1007"/>
      <c r="F24" s="1081"/>
      <c r="G24" s="1082"/>
      <c r="H24" s="1007"/>
      <c r="I24" s="1081"/>
      <c r="J24" s="1082"/>
      <c r="K24" s="1083"/>
      <c r="L24" s="1082"/>
      <c r="M24" s="1083"/>
      <c r="N24" s="1116"/>
      <c r="O24" s="1085"/>
      <c r="P24" s="1081"/>
      <c r="Q24" s="1082"/>
      <c r="R24" s="1034"/>
      <c r="S24" s="1086" t="s">
        <v>1012</v>
      </c>
      <c r="T24" s="1087"/>
      <c r="U24" s="1088"/>
      <c r="V24" s="1064"/>
      <c r="W24" s="1005"/>
      <c r="X24" s="1005"/>
      <c r="Y24" s="1005"/>
      <c r="Z24" s="1005"/>
    </row>
    <row r="25" spans="1:26" s="1006" customFormat="1" ht="15.75">
      <c r="A25" s="1077"/>
      <c r="B25" s="1092" t="s">
        <v>1013</v>
      </c>
      <c r="C25" s="1093"/>
      <c r="D25" s="1094"/>
      <c r="E25" s="1007"/>
      <c r="F25" s="1095">
        <f>+IF($P$2=0,$P25,0)</f>
        <v>0</v>
      </c>
      <c r="G25" s="1096">
        <f>+IF($P$2=0,$Q25,0)</f>
        <v>0</v>
      </c>
      <c r="H25" s="1007"/>
      <c r="I25" s="1095">
        <f>+IF(OR($P$2=98,$P$2=42,$P$2=96,$P$2=97),$P25,0)</f>
        <v>0</v>
      </c>
      <c r="J25" s="1096">
        <f>+IF(OR($P$2=98,$P$2=42,$P$2=96,$P$2=97),$Q25,0)</f>
        <v>0</v>
      </c>
      <c r="K25" s="1083"/>
      <c r="L25" s="1096">
        <f>+IF($P$2=33,$Q25,0)</f>
        <v>0</v>
      </c>
      <c r="M25" s="1083"/>
      <c r="N25" s="1097">
        <f>+ROUND(+G25+J25+L25,0)</f>
        <v>0</v>
      </c>
      <c r="O25" s="1085"/>
      <c r="P25" s="1095">
        <f>+ROUND(OTCHET!E133,0)</f>
        <v>0</v>
      </c>
      <c r="Q25" s="1096">
        <f>+ROUND(OTCHET!L133,0)</f>
        <v>0</v>
      </c>
      <c r="R25" s="1034"/>
      <c r="S25" s="1837" t="s">
        <v>1014</v>
      </c>
      <c r="T25" s="1838"/>
      <c r="U25" s="1839"/>
      <c r="V25" s="1064"/>
      <c r="W25" s="1005"/>
      <c r="X25" s="1005"/>
      <c r="Y25" s="1005"/>
      <c r="Z25" s="1005"/>
    </row>
    <row r="26" spans="1:26" s="1006" customFormat="1" ht="15.75">
      <c r="A26" s="1077"/>
      <c r="B26" s="1098" t="s">
        <v>1015</v>
      </c>
      <c r="C26" s="1099"/>
      <c r="D26" s="1100"/>
      <c r="E26" s="1007"/>
      <c r="F26" s="1101">
        <f>+IF($P$2=0,$P26,0)</f>
        <v>0</v>
      </c>
      <c r="G26" s="1102">
        <f>+IF($P$2=0,$Q26,0)</f>
        <v>0</v>
      </c>
      <c r="H26" s="1007"/>
      <c r="I26" s="1101">
        <f>+IF(OR($P$2=98,$P$2=42,$P$2=96,$P$2=97),$P26,0)</f>
        <v>0</v>
      </c>
      <c r="J26" s="1102">
        <f>+IF(OR($P$2=98,$P$2=42,$P$2=96,$P$2=97),$Q26,0)</f>
        <v>0</v>
      </c>
      <c r="K26" s="1083"/>
      <c r="L26" s="1102">
        <f>+IF($P$2=33,$Q26,0)</f>
        <v>0</v>
      </c>
      <c r="M26" s="1083"/>
      <c r="N26" s="1103">
        <f>+ROUND(+G26+J26+L26,0)</f>
        <v>0</v>
      </c>
      <c r="O26" s="1085"/>
      <c r="P26" s="1101">
        <f>+ROUND(+SUM(OTCHET!E124:E132)+OTCHET!E134,0)</f>
        <v>0</v>
      </c>
      <c r="Q26" s="1102">
        <f>+ROUND(+SUM(OTCHET!L124:L132)+OTCHET!L134,0)</f>
        <v>0</v>
      </c>
      <c r="R26" s="1034"/>
      <c r="S26" s="1828" t="s">
        <v>1016</v>
      </c>
      <c r="T26" s="1829"/>
      <c r="U26" s="1830"/>
      <c r="V26" s="1064"/>
      <c r="W26" s="1005"/>
      <c r="X26" s="1005"/>
      <c r="Y26" s="1005"/>
      <c r="Z26" s="1005"/>
    </row>
    <row r="27" spans="1:26" s="1006" customFormat="1" ht="15.75">
      <c r="A27" s="1077"/>
      <c r="B27" s="1104" t="s">
        <v>1017</v>
      </c>
      <c r="C27" s="1105"/>
      <c r="D27" s="1106"/>
      <c r="E27" s="1007"/>
      <c r="F27" s="1107">
        <f>+IF($P$2=0,$P27,0)</f>
        <v>0</v>
      </c>
      <c r="G27" s="1108">
        <f>+IF($P$2=0,$Q27,0)</f>
        <v>0</v>
      </c>
      <c r="H27" s="1007"/>
      <c r="I27" s="1107">
        <f>+IF(OR($P$2=98,$P$2=42,$P$2=96,$P$2=97),$P27,0)</f>
        <v>0</v>
      </c>
      <c r="J27" s="1108">
        <f>+IF(OR($P$2=98,$P$2=42,$P$2=96,$P$2=97),$Q27,0)</f>
        <v>0</v>
      </c>
      <c r="K27" s="1083"/>
      <c r="L27" s="1108">
        <f>+IF($P$2=33,$Q27,0)</f>
        <v>0</v>
      </c>
      <c r="M27" s="1083"/>
      <c r="N27" s="1109">
        <f>+ROUND(+G27+J27+L27,0)</f>
        <v>0</v>
      </c>
      <c r="O27" s="1085"/>
      <c r="P27" s="1107">
        <f>+ROUND(+OTCHET!E107,0)</f>
        <v>0</v>
      </c>
      <c r="Q27" s="1108">
        <f>+ROUND(+OTCHET!L107,0)</f>
        <v>0</v>
      </c>
      <c r="R27" s="1034"/>
      <c r="S27" s="1858" t="s">
        <v>1018</v>
      </c>
      <c r="T27" s="1859"/>
      <c r="U27" s="1860"/>
      <c r="V27" s="1064"/>
      <c r="W27" s="1005"/>
      <c r="X27" s="1005"/>
      <c r="Y27" s="1005"/>
      <c r="Z27" s="1005"/>
    </row>
    <row r="28" spans="1:26" s="1006" customFormat="1" ht="15.75">
      <c r="A28" s="1077"/>
      <c r="B28" s="1110" t="s">
        <v>1019</v>
      </c>
      <c r="C28" s="1111"/>
      <c r="D28" s="1112"/>
      <c r="E28" s="1007"/>
      <c r="F28" s="1113">
        <f>+ROUND(+SUM(F25:F27),0)</f>
        <v>0</v>
      </c>
      <c r="G28" s="1114">
        <f>+ROUND(+SUM(G25:G27),0)</f>
        <v>0</v>
      </c>
      <c r="H28" s="1007"/>
      <c r="I28" s="1113">
        <f>+ROUND(+SUM(I25:I27),0)</f>
        <v>0</v>
      </c>
      <c r="J28" s="1114">
        <f>+ROUND(+SUM(J25:J27),0)</f>
        <v>0</v>
      </c>
      <c r="K28" s="1083"/>
      <c r="L28" s="1114">
        <f>+ROUND(+SUM(L25:L27),0)</f>
        <v>0</v>
      </c>
      <c r="M28" s="1083"/>
      <c r="N28" s="1115">
        <f>+ROUND(+SUM(N25:N27),0)</f>
        <v>0</v>
      </c>
      <c r="O28" s="1085"/>
      <c r="P28" s="1113">
        <f>+ROUND(+SUM(P25:P27),0)</f>
        <v>0</v>
      </c>
      <c r="Q28" s="1114">
        <f>+ROUND(+SUM(Q25:Q27),0)</f>
        <v>0</v>
      </c>
      <c r="R28" s="1034"/>
      <c r="S28" s="1843" t="s">
        <v>1020</v>
      </c>
      <c r="T28" s="1844"/>
      <c r="U28" s="1845"/>
      <c r="V28" s="1064"/>
      <c r="W28" s="1005"/>
      <c r="X28" s="1005"/>
      <c r="Y28" s="1005"/>
      <c r="Z28" s="1005"/>
    </row>
    <row r="29" spans="1:26" s="1006" customFormat="1" ht="6" customHeight="1">
      <c r="A29" s="1077"/>
      <c r="B29" s="1117"/>
      <c r="C29" s="1118"/>
      <c r="D29" s="1119"/>
      <c r="E29" s="1007"/>
      <c r="F29" s="1089"/>
      <c r="G29" s="1090"/>
      <c r="H29" s="1007"/>
      <c r="I29" s="1089"/>
      <c r="J29" s="1090"/>
      <c r="K29" s="1083"/>
      <c r="L29" s="1090"/>
      <c r="M29" s="1083"/>
      <c r="N29" s="1120"/>
      <c r="O29" s="1085"/>
      <c r="P29" s="1089"/>
      <c r="Q29" s="1090"/>
      <c r="R29" s="1034"/>
      <c r="S29" s="1121"/>
      <c r="T29" s="1122"/>
      <c r="U29" s="1123"/>
      <c r="V29" s="1064"/>
      <c r="W29" s="1005"/>
      <c r="X29" s="1005"/>
      <c r="Y29" s="1005"/>
      <c r="Z29" s="1005"/>
    </row>
    <row r="30" spans="1:26" s="1006" customFormat="1" ht="15.75" hidden="1">
      <c r="A30" s="1077"/>
      <c r="B30" s="1124" t="s">
        <v>1021</v>
      </c>
      <c r="C30" s="1125"/>
      <c r="D30" s="1126"/>
      <c r="E30" s="1007"/>
      <c r="F30" s="1127"/>
      <c r="G30" s="1128"/>
      <c r="H30" s="1007"/>
      <c r="I30" s="1127"/>
      <c r="J30" s="1128"/>
      <c r="K30" s="1083"/>
      <c r="L30" s="1128"/>
      <c r="M30" s="1083"/>
      <c r="N30" s="1129"/>
      <c r="O30" s="1085"/>
      <c r="P30" s="1127"/>
      <c r="Q30" s="1128"/>
      <c r="R30" s="1034"/>
      <c r="S30" s="1130"/>
      <c r="T30" s="1131"/>
      <c r="U30" s="1132"/>
      <c r="V30" s="1064"/>
      <c r="W30" s="1005"/>
      <c r="X30" s="1005"/>
      <c r="Y30" s="1005"/>
      <c r="Z30" s="1005"/>
    </row>
    <row r="31" spans="1:26" s="1006" customFormat="1" ht="15.75" hidden="1">
      <c r="A31" s="1077"/>
      <c r="B31" s="1133" t="s">
        <v>1022</v>
      </c>
      <c r="C31" s="1134"/>
      <c r="D31" s="1135"/>
      <c r="E31" s="1007"/>
      <c r="F31" s="1136"/>
      <c r="G31" s="1137"/>
      <c r="H31" s="1007"/>
      <c r="I31" s="1136"/>
      <c r="J31" s="1137"/>
      <c r="K31" s="1083"/>
      <c r="L31" s="1137"/>
      <c r="M31" s="1083"/>
      <c r="N31" s="1138"/>
      <c r="O31" s="1085"/>
      <c r="P31" s="1136"/>
      <c r="Q31" s="1137"/>
      <c r="R31" s="1034"/>
      <c r="S31" s="1139"/>
      <c r="T31" s="1140"/>
      <c r="U31" s="1141"/>
      <c r="V31" s="1064"/>
      <c r="W31" s="1005"/>
      <c r="X31" s="1005"/>
      <c r="Y31" s="1005"/>
      <c r="Z31" s="1005"/>
    </row>
    <row r="32" spans="1:26" s="1006" customFormat="1" ht="15.75" hidden="1">
      <c r="A32" s="1077"/>
      <c r="B32" s="1142" t="s">
        <v>1023</v>
      </c>
      <c r="C32" s="1134"/>
      <c r="D32" s="1135"/>
      <c r="E32" s="1007"/>
      <c r="F32" s="1143"/>
      <c r="G32" s="1144"/>
      <c r="H32" s="1007"/>
      <c r="I32" s="1143"/>
      <c r="J32" s="1144"/>
      <c r="K32" s="1083"/>
      <c r="L32" s="1144"/>
      <c r="M32" s="1083"/>
      <c r="N32" s="1145"/>
      <c r="O32" s="1085"/>
      <c r="P32" s="1143"/>
      <c r="Q32" s="1144"/>
      <c r="R32" s="1034"/>
      <c r="S32" s="1146"/>
      <c r="T32" s="1147"/>
      <c r="U32" s="1148"/>
      <c r="V32" s="1064"/>
      <c r="W32" s="1005"/>
      <c r="X32" s="1005"/>
      <c r="Y32" s="1005"/>
      <c r="Z32" s="1005"/>
    </row>
    <row r="33" spans="1:26" s="1006" customFormat="1" ht="15.75" hidden="1">
      <c r="A33" s="1077"/>
      <c r="B33" s="1142" t="s">
        <v>1024</v>
      </c>
      <c r="C33" s="1134"/>
      <c r="D33" s="1135"/>
      <c r="E33" s="1007"/>
      <c r="F33" s="1143"/>
      <c r="G33" s="1144"/>
      <c r="H33" s="1007"/>
      <c r="I33" s="1143"/>
      <c r="J33" s="1144"/>
      <c r="K33" s="1083"/>
      <c r="L33" s="1144"/>
      <c r="M33" s="1083"/>
      <c r="N33" s="1145"/>
      <c r="O33" s="1085"/>
      <c r="P33" s="1143"/>
      <c r="Q33" s="1144"/>
      <c r="R33" s="1034"/>
      <c r="S33" s="1146"/>
      <c r="T33" s="1147"/>
      <c r="U33" s="1148"/>
      <c r="V33" s="1064"/>
      <c r="W33" s="1005"/>
      <c r="X33" s="1005"/>
      <c r="Y33" s="1005"/>
      <c r="Z33" s="1005"/>
    </row>
    <row r="34" spans="1:26" s="1006" customFormat="1" ht="15.75" hidden="1">
      <c r="A34" s="1077"/>
      <c r="B34" s="1149" t="s">
        <v>1025</v>
      </c>
      <c r="C34" s="1134"/>
      <c r="D34" s="1135"/>
      <c r="E34" s="1007"/>
      <c r="F34" s="1150"/>
      <c r="G34" s="1151"/>
      <c r="H34" s="1007"/>
      <c r="I34" s="1150"/>
      <c r="J34" s="1151"/>
      <c r="K34" s="1083"/>
      <c r="L34" s="1151"/>
      <c r="M34" s="1083"/>
      <c r="N34" s="1152"/>
      <c r="O34" s="1085"/>
      <c r="P34" s="1150"/>
      <c r="Q34" s="1151"/>
      <c r="R34" s="1034"/>
      <c r="S34" s="1153"/>
      <c r="T34" s="1154"/>
      <c r="U34" s="1155"/>
      <c r="V34" s="1064"/>
      <c r="W34" s="1005"/>
      <c r="X34" s="1005"/>
      <c r="Y34" s="1005"/>
      <c r="Z34" s="1005"/>
    </row>
    <row r="35" spans="1:26" s="1006" customFormat="1" ht="15.75">
      <c r="A35" s="1077"/>
      <c r="B35" s="1110" t="s">
        <v>1026</v>
      </c>
      <c r="C35" s="1111"/>
      <c r="D35" s="1112"/>
      <c r="E35" s="1007"/>
      <c r="F35" s="1113">
        <f>+IF($P$2=0,$P35,0)</f>
        <v>0</v>
      </c>
      <c r="G35" s="1114">
        <f>+IF($P$2=0,$Q35,0)</f>
        <v>0</v>
      </c>
      <c r="H35" s="1007"/>
      <c r="I35" s="1113">
        <f>+IF(OR($P$2=98,$P$2=42,$P$2=96,$P$2=97),$P35,0)</f>
        <v>0</v>
      </c>
      <c r="J35" s="1114">
        <f>+IF(OR($P$2=98,$P$2=42,$P$2=96,$P$2=97),$Q35,0)</f>
        <v>0</v>
      </c>
      <c r="K35" s="1083"/>
      <c r="L35" s="1114">
        <f>+IF($P$2=33,$Q35,0)</f>
        <v>0</v>
      </c>
      <c r="M35" s="1083"/>
      <c r="N35" s="1115">
        <f t="shared" ref="N35:N40" si="6">+ROUND(+G35+J35+L35,0)</f>
        <v>0</v>
      </c>
      <c r="O35" s="1085"/>
      <c r="P35" s="1113">
        <f>+ROUND(+OTCHET!E119+OTCHET!E117,0)</f>
        <v>0</v>
      </c>
      <c r="Q35" s="1114">
        <f>+ROUND(+OTCHET!L119+OTCHET!L117,0)</f>
        <v>0</v>
      </c>
      <c r="R35" s="1034"/>
      <c r="S35" s="1843" t="s">
        <v>1027</v>
      </c>
      <c r="T35" s="1844"/>
      <c r="U35" s="1845"/>
      <c r="V35" s="1064"/>
      <c r="W35" s="1005"/>
      <c r="X35" s="1005"/>
      <c r="Y35" s="1005"/>
      <c r="Z35" s="1005"/>
    </row>
    <row r="36" spans="1:26" s="1006" customFormat="1" ht="15.75">
      <c r="A36" s="1077"/>
      <c r="B36" s="1156" t="s">
        <v>1028</v>
      </c>
      <c r="C36" s="1157"/>
      <c r="D36" s="1158"/>
      <c r="E36" s="1007"/>
      <c r="F36" s="1159">
        <f>+IF($P$2=0,$P36,0)</f>
        <v>0</v>
      </c>
      <c r="G36" s="1160">
        <f>+IF($P$2=0,$Q36,0)</f>
        <v>0</v>
      </c>
      <c r="H36" s="1007"/>
      <c r="I36" s="1159">
        <f>+IF(OR($P$2=98,$P$2=42,$P$2=96,$P$2=97),$P36,0)</f>
        <v>0</v>
      </c>
      <c r="J36" s="1160">
        <f>+IF(OR($P$2=98,$P$2=42,$P$2=96,$P$2=97),$Q36,0)</f>
        <v>0</v>
      </c>
      <c r="K36" s="1083"/>
      <c r="L36" s="1160">
        <f>+IF($P$2=33,$Q36,0)</f>
        <v>0</v>
      </c>
      <c r="M36" s="1083"/>
      <c r="N36" s="1161">
        <f t="shared" si="6"/>
        <v>0</v>
      </c>
      <c r="O36" s="1085"/>
      <c r="P36" s="1159">
        <f>+ROUND(OTCHET!E120,0)</f>
        <v>0</v>
      </c>
      <c r="Q36" s="1160">
        <f>+ROUND(OTCHET!L120,0)</f>
        <v>0</v>
      </c>
      <c r="R36" s="1034"/>
      <c r="S36" s="1870" t="s">
        <v>1029</v>
      </c>
      <c r="T36" s="1871"/>
      <c r="U36" s="1872"/>
      <c r="V36" s="1064"/>
      <c r="W36" s="1005"/>
      <c r="X36" s="1005"/>
      <c r="Y36" s="1005"/>
      <c r="Z36" s="1005"/>
    </row>
    <row r="37" spans="1:26" s="1006" customFormat="1" ht="15.75">
      <c r="A37" s="1077"/>
      <c r="B37" s="1162" t="s">
        <v>1030</v>
      </c>
      <c r="C37" s="1163"/>
      <c r="D37" s="1164"/>
      <c r="E37" s="1007"/>
      <c r="F37" s="1165">
        <f>+IF($P$2=0,$P37,0)</f>
        <v>0</v>
      </c>
      <c r="G37" s="1166">
        <f>+IF($P$2=0,$Q37,0)</f>
        <v>0</v>
      </c>
      <c r="H37" s="1007"/>
      <c r="I37" s="1165">
        <f>+IF(OR($P$2=98,$P$2=42,$P$2=96,$P$2=97),$P37,0)</f>
        <v>0</v>
      </c>
      <c r="J37" s="1166">
        <f>+IF(OR($P$2=98,$P$2=42,$P$2=96,$P$2=97),$Q37,0)</f>
        <v>0</v>
      </c>
      <c r="K37" s="1083"/>
      <c r="L37" s="1166">
        <f>+IF($P$2=33,$Q37,0)</f>
        <v>0</v>
      </c>
      <c r="M37" s="1083"/>
      <c r="N37" s="1167">
        <f t="shared" si="6"/>
        <v>0</v>
      </c>
      <c r="O37" s="1085"/>
      <c r="P37" s="1165">
        <f>+ROUND(OTCHET!E121,0)</f>
        <v>0</v>
      </c>
      <c r="Q37" s="1166">
        <f>+ROUND(OTCHET!L121,0)</f>
        <v>0</v>
      </c>
      <c r="R37" s="1034"/>
      <c r="S37" s="1864" t="s">
        <v>1031</v>
      </c>
      <c r="T37" s="1865"/>
      <c r="U37" s="1866"/>
      <c r="V37" s="1064"/>
      <c r="W37" s="1005"/>
      <c r="X37" s="1005"/>
      <c r="Y37" s="1005"/>
      <c r="Z37" s="1005"/>
    </row>
    <row r="38" spans="1:26" s="1006" customFormat="1" ht="15.75">
      <c r="A38" s="1077"/>
      <c r="B38" s="1168" t="s">
        <v>1032</v>
      </c>
      <c r="C38" s="1169"/>
      <c r="D38" s="1170"/>
      <c r="E38" s="1007"/>
      <c r="F38" s="1171">
        <f>+IF($P$2=0,$P38,0)</f>
        <v>0</v>
      </c>
      <c r="G38" s="1172">
        <f>+IF($P$2=0,$Q38,0)</f>
        <v>0</v>
      </c>
      <c r="H38" s="1007"/>
      <c r="I38" s="1171">
        <f>+IF(OR($P$2=98,$P$2=42,$P$2=96,$P$2=97),$P38,0)</f>
        <v>0</v>
      </c>
      <c r="J38" s="1172">
        <f>+IF(OR($P$2=98,$P$2=42,$P$2=96,$P$2=97),$Q38,0)</f>
        <v>0</v>
      </c>
      <c r="K38" s="1083"/>
      <c r="L38" s="1172">
        <f>+IF($P$2=33,$Q38,0)</f>
        <v>0</v>
      </c>
      <c r="M38" s="1083"/>
      <c r="N38" s="1173">
        <f t="shared" si="6"/>
        <v>0</v>
      </c>
      <c r="O38" s="1085"/>
      <c r="P38" s="1171">
        <f>+ROUND(OTCHET!E122,0)</f>
        <v>0</v>
      </c>
      <c r="Q38" s="1172">
        <f>+ROUND(OTCHET!L122,0)</f>
        <v>0</v>
      </c>
      <c r="R38" s="1034"/>
      <c r="S38" s="1867" t="s">
        <v>1033</v>
      </c>
      <c r="T38" s="1868"/>
      <c r="U38" s="1869"/>
      <c r="V38" s="1064"/>
      <c r="W38" s="1005"/>
      <c r="X38" s="1005"/>
      <c r="Y38" s="1005"/>
      <c r="Z38" s="1005"/>
    </row>
    <row r="39" spans="1:26" s="1006" customFormat="1" ht="6" customHeight="1">
      <c r="A39" s="1077"/>
      <c r="B39" s="1174"/>
      <c r="C39" s="1175"/>
      <c r="D39" s="1176"/>
      <c r="E39" s="1007"/>
      <c r="F39" s="1089"/>
      <c r="G39" s="1090"/>
      <c r="H39" s="1007"/>
      <c r="I39" s="1089"/>
      <c r="J39" s="1090"/>
      <c r="K39" s="1083"/>
      <c r="L39" s="1090"/>
      <c r="M39" s="1083"/>
      <c r="N39" s="1120"/>
      <c r="O39" s="1085"/>
      <c r="P39" s="1089"/>
      <c r="Q39" s="1090"/>
      <c r="R39" s="1034"/>
      <c r="S39" s="1177"/>
      <c r="T39" s="1178"/>
      <c r="U39" s="1179"/>
      <c r="V39" s="1064"/>
      <c r="W39" s="1005"/>
      <c r="X39" s="1005"/>
      <c r="Y39" s="1005"/>
      <c r="Z39" s="1005"/>
    </row>
    <row r="40" spans="1:26" s="1006" customFormat="1" ht="15.75">
      <c r="A40" s="1077"/>
      <c r="B40" s="1110" t="s">
        <v>1034</v>
      </c>
      <c r="C40" s="1111"/>
      <c r="D40" s="1112"/>
      <c r="E40" s="1007"/>
      <c r="F40" s="1113">
        <f>+IF($P$2=0,$P40,0)</f>
        <v>0</v>
      </c>
      <c r="G40" s="1114">
        <f>+IF($P$2=0,$Q40,0)</f>
        <v>0</v>
      </c>
      <c r="H40" s="1007"/>
      <c r="I40" s="1113">
        <f>+IF(OR($P$2=98,$P$2=42,$P$2=96,$P$2=97),$P40,0)</f>
        <v>0</v>
      </c>
      <c r="J40" s="1114">
        <f>+IF(OR($P$2=98,$P$2=42,$P$2=96,$P$2=97),$Q40,0)</f>
        <v>0</v>
      </c>
      <c r="K40" s="1083"/>
      <c r="L40" s="1114">
        <f>+IF($P$2=33,$Q40,0)</f>
        <v>0</v>
      </c>
      <c r="M40" s="1083"/>
      <c r="N40" s="1115">
        <f t="shared" si="6"/>
        <v>0</v>
      </c>
      <c r="O40" s="1085"/>
      <c r="P40" s="1113">
        <f>+ROUND(OTCHET!E115+OTCHET!E116,0)</f>
        <v>0</v>
      </c>
      <c r="Q40" s="1114">
        <f>+ROUND(OTCHET!L115+OTCHET!L116,0)</f>
        <v>0</v>
      </c>
      <c r="R40" s="1034"/>
      <c r="S40" s="1843" t="s">
        <v>1035</v>
      </c>
      <c r="T40" s="1844"/>
      <c r="U40" s="1845"/>
      <c r="V40" s="1064"/>
      <c r="W40" s="1005"/>
      <c r="X40" s="1005"/>
      <c r="Y40" s="1005"/>
      <c r="Z40" s="1005"/>
    </row>
    <row r="41" spans="1:26" s="1006" customFormat="1" ht="15.75">
      <c r="A41" s="1077"/>
      <c r="B41" s="1086" t="s">
        <v>1036</v>
      </c>
      <c r="C41" s="1087"/>
      <c r="D41" s="1088"/>
      <c r="E41" s="1007"/>
      <c r="F41" s="1081"/>
      <c r="G41" s="1082"/>
      <c r="H41" s="1007"/>
      <c r="I41" s="1081"/>
      <c r="J41" s="1082"/>
      <c r="K41" s="1083"/>
      <c r="L41" s="1082"/>
      <c r="M41" s="1083"/>
      <c r="N41" s="1116"/>
      <c r="O41" s="1085"/>
      <c r="P41" s="1081"/>
      <c r="Q41" s="1082"/>
      <c r="R41" s="1034"/>
      <c r="S41" s="1086" t="s">
        <v>1036</v>
      </c>
      <c r="T41" s="1087"/>
      <c r="U41" s="1088"/>
      <c r="V41" s="1064"/>
      <c r="W41" s="1005"/>
      <c r="X41" s="1005"/>
      <c r="Y41" s="1005"/>
      <c r="Z41" s="1005"/>
    </row>
    <row r="42" spans="1:26" s="1006" customFormat="1" ht="15.75">
      <c r="A42" s="1077"/>
      <c r="B42" s="1092" t="s">
        <v>1037</v>
      </c>
      <c r="C42" s="1093"/>
      <c r="D42" s="1094"/>
      <c r="E42" s="1007"/>
      <c r="F42" s="1095">
        <f>+IF($P$2=0,$P42,0)</f>
        <v>0</v>
      </c>
      <c r="G42" s="1096">
        <f>+IF($P$2=0,$Q42,0)</f>
        <v>0</v>
      </c>
      <c r="H42" s="1007"/>
      <c r="I42" s="1095">
        <f>+IF(OR($P$2=98,$P$2=42,$P$2=96,$P$2=97),$P42,0)</f>
        <v>0</v>
      </c>
      <c r="J42" s="1096">
        <f>+IF(OR($P$2=98,$P$2=42,$P$2=96,$P$2=97),$Q42,0)</f>
        <v>0</v>
      </c>
      <c r="K42" s="1083"/>
      <c r="L42" s="1096">
        <f>+IF($P$2=33,$Q42,0)</f>
        <v>0</v>
      </c>
      <c r="M42" s="1083"/>
      <c r="N42" s="1097">
        <f>+ROUND(+G42+J42+L42,0)</f>
        <v>0</v>
      </c>
      <c r="O42" s="1085"/>
      <c r="P42" s="1095">
        <f>+ROUND(OTCHET!E141+OTCHET!E142+OTCHET!E159+OTCHET!E160,0)</f>
        <v>0</v>
      </c>
      <c r="Q42" s="1096">
        <f>+ROUND(OTCHET!L141+OTCHET!L142+OTCHET!L159+OTCHET!L160,0)</f>
        <v>0</v>
      </c>
      <c r="R42" s="1034"/>
      <c r="S42" s="1837" t="s">
        <v>1038</v>
      </c>
      <c r="T42" s="1838"/>
      <c r="U42" s="1839"/>
      <c r="V42" s="1064"/>
      <c r="W42" s="1005"/>
      <c r="X42" s="1005"/>
      <c r="Y42" s="1005"/>
      <c r="Z42" s="1005"/>
    </row>
    <row r="43" spans="1:26" s="1006" customFormat="1" ht="15.75">
      <c r="A43" s="1077"/>
      <c r="B43" s="1098" t="s">
        <v>1039</v>
      </c>
      <c r="C43" s="1099"/>
      <c r="D43" s="1100"/>
      <c r="E43" s="1007"/>
      <c r="F43" s="1101">
        <f>+IF($P$2=0,$P43,0)</f>
        <v>0</v>
      </c>
      <c r="G43" s="1102">
        <f>+IF($P$2=0,$Q43,0)</f>
        <v>0</v>
      </c>
      <c r="H43" s="1007"/>
      <c r="I43" s="1101">
        <f>+IF(OR($P$2=98,$P$2=42,$P$2=96,$P$2=97),$P43,0)</f>
        <v>0</v>
      </c>
      <c r="J43" s="1102">
        <f>+IF(OR($P$2=98,$P$2=42,$P$2=96,$P$2=97),$Q43,0)</f>
        <v>0</v>
      </c>
      <c r="K43" s="1083"/>
      <c r="L43" s="1102">
        <f>+IF($P$2=33,$Q43,0)</f>
        <v>0</v>
      </c>
      <c r="M43" s="1083"/>
      <c r="N43" s="1103">
        <f>+ROUND(+G43+J43+L43,0)</f>
        <v>0</v>
      </c>
      <c r="O43" s="1085"/>
      <c r="P43" s="1101">
        <f>+ROUND(+SUM(OTCHET!E143:E148)+SUM(OTCHET!E161:E166),0)</f>
        <v>0</v>
      </c>
      <c r="Q43" s="1102">
        <f>+ROUND(+SUM(OTCHET!L143:L148)+SUM(OTCHET!L161:L166),0)</f>
        <v>0</v>
      </c>
      <c r="R43" s="1034"/>
      <c r="S43" s="1828" t="s">
        <v>1040</v>
      </c>
      <c r="T43" s="1829"/>
      <c r="U43" s="1830"/>
      <c r="V43" s="1064"/>
      <c r="W43" s="1005"/>
      <c r="X43" s="1005"/>
      <c r="Y43" s="1005"/>
      <c r="Z43" s="1005"/>
    </row>
    <row r="44" spans="1:26" s="1006" customFormat="1" ht="15.75">
      <c r="A44" s="1077"/>
      <c r="B44" s="1098" t="s">
        <v>2043</v>
      </c>
      <c r="C44" s="1099"/>
      <c r="D44" s="1100"/>
      <c r="E44" s="1007"/>
      <c r="F44" s="1101">
        <f>+IF($P$2=0,$P44,0)</f>
        <v>0</v>
      </c>
      <c r="G44" s="1102">
        <f>+IF($P$2=0,$Q44,0)</f>
        <v>0</v>
      </c>
      <c r="H44" s="1007"/>
      <c r="I44" s="1101">
        <f>+IF(OR($P$2=98,$P$2=42,$P$2=96,$P$2=97),$P44,0)</f>
        <v>0</v>
      </c>
      <c r="J44" s="1102">
        <f>+IF(OR($P$2=98,$P$2=42,$P$2=96,$P$2=97),$Q44,0)</f>
        <v>0</v>
      </c>
      <c r="K44" s="1083"/>
      <c r="L44" s="1102">
        <f>+IF($P$2=33,$Q44,0)</f>
        <v>0</v>
      </c>
      <c r="M44" s="1083"/>
      <c r="N44" s="1103">
        <f>+ROUND(+G44+J44+L44,0)</f>
        <v>0</v>
      </c>
      <c r="O44" s="1085"/>
      <c r="P44" s="1101">
        <f>+ROUND(OTCHET!E149,0)</f>
        <v>0</v>
      </c>
      <c r="Q44" s="1102">
        <f>+ROUND(OTCHET!L149,0)</f>
        <v>0</v>
      </c>
      <c r="R44" s="1034"/>
      <c r="S44" s="1828" t="s">
        <v>1041</v>
      </c>
      <c r="T44" s="1829"/>
      <c r="U44" s="1830"/>
      <c r="V44" s="1064"/>
      <c r="W44" s="1005"/>
      <c r="X44" s="1005"/>
      <c r="Y44" s="1005"/>
      <c r="Z44" s="1005"/>
    </row>
    <row r="45" spans="1:26" s="1006" customFormat="1" ht="15.75">
      <c r="A45" s="1077"/>
      <c r="B45" s="1104" t="s">
        <v>1042</v>
      </c>
      <c r="C45" s="1105"/>
      <c r="D45" s="1106"/>
      <c r="E45" s="1007"/>
      <c r="F45" s="1107">
        <f>+IF($P$2=0,$P45,0)</f>
        <v>0</v>
      </c>
      <c r="G45" s="1108">
        <f>+IF($P$2=0,$Q45,0)</f>
        <v>0</v>
      </c>
      <c r="H45" s="1007"/>
      <c r="I45" s="1107">
        <f>+IF(OR($P$2=98,$P$2=42,$P$2=96,$P$2=97),$P45,0)</f>
        <v>0</v>
      </c>
      <c r="J45" s="1108">
        <f>+IF(OR($P$2=98,$P$2=42,$P$2=96,$P$2=97),$Q45,0)</f>
        <v>0</v>
      </c>
      <c r="K45" s="1083"/>
      <c r="L45" s="1108">
        <f>+IF($P$2=33,$Q45,0)</f>
        <v>0</v>
      </c>
      <c r="M45" s="1083"/>
      <c r="N45" s="1109">
        <f>+ROUND(+G45+J45+L45,0)</f>
        <v>0</v>
      </c>
      <c r="O45" s="1085"/>
      <c r="P45" s="1107">
        <f>+ROUND(OTCHET!E137,0)</f>
        <v>0</v>
      </c>
      <c r="Q45" s="1108">
        <f>+ROUND(OTCHET!L137,0)</f>
        <v>0</v>
      </c>
      <c r="R45" s="1034"/>
      <c r="S45" s="1858" t="s">
        <v>1043</v>
      </c>
      <c r="T45" s="1859"/>
      <c r="U45" s="1860"/>
      <c r="V45" s="1064"/>
      <c r="W45" s="1005"/>
      <c r="X45" s="1005"/>
      <c r="Y45" s="1005"/>
      <c r="Z45" s="1005"/>
    </row>
    <row r="46" spans="1:26" s="1006" customFormat="1" ht="15.75">
      <c r="A46" s="1077"/>
      <c r="B46" s="1110" t="s">
        <v>1044</v>
      </c>
      <c r="C46" s="1111"/>
      <c r="D46" s="1112"/>
      <c r="E46" s="1007"/>
      <c r="F46" s="1113">
        <f>+ROUND(+SUM(F42:F45),0)</f>
        <v>0</v>
      </c>
      <c r="G46" s="1114">
        <f>+ROUND(+SUM(G42:G45),0)</f>
        <v>0</v>
      </c>
      <c r="H46" s="1007"/>
      <c r="I46" s="1113">
        <f>+ROUND(+SUM(I42:I45),0)</f>
        <v>0</v>
      </c>
      <c r="J46" s="1114">
        <f>+ROUND(+SUM(J42:J45),0)</f>
        <v>0</v>
      </c>
      <c r="K46" s="1083"/>
      <c r="L46" s="1114">
        <f>+ROUND(+SUM(L42:L45),0)</f>
        <v>0</v>
      </c>
      <c r="M46" s="1083"/>
      <c r="N46" s="1115">
        <f>+ROUND(+SUM(N42:N45),0)</f>
        <v>0</v>
      </c>
      <c r="O46" s="1085"/>
      <c r="P46" s="1113">
        <f>+ROUND(+SUM(P42:P45),0)</f>
        <v>0</v>
      </c>
      <c r="Q46" s="1114">
        <f>+ROUND(+SUM(Q42:Q45),0)</f>
        <v>0</v>
      </c>
      <c r="R46" s="1034"/>
      <c r="S46" s="1843" t="s">
        <v>1045</v>
      </c>
      <c r="T46" s="1844"/>
      <c r="U46" s="1845"/>
      <c r="V46" s="1064"/>
      <c r="W46" s="1005"/>
      <c r="X46" s="1005"/>
      <c r="Y46" s="1005"/>
      <c r="Z46" s="1005"/>
    </row>
    <row r="47" spans="1:26" s="1006" customFormat="1" ht="6" customHeight="1">
      <c r="A47" s="1077"/>
      <c r="B47" s="1180"/>
      <c r="C47" s="1118"/>
      <c r="D47" s="1119"/>
      <c r="E47" s="1007"/>
      <c r="F47" s="1095"/>
      <c r="G47" s="1096"/>
      <c r="H47" s="1007"/>
      <c r="I47" s="1095"/>
      <c r="J47" s="1096"/>
      <c r="K47" s="1083"/>
      <c r="L47" s="1096"/>
      <c r="M47" s="1083"/>
      <c r="N47" s="1097"/>
      <c r="O47" s="1085"/>
      <c r="P47" s="1095"/>
      <c r="Q47" s="1096"/>
      <c r="R47" s="1034"/>
      <c r="S47" s="1181"/>
      <c r="T47" s="1182"/>
      <c r="U47" s="1183"/>
      <c r="V47" s="1064"/>
      <c r="W47" s="1005"/>
      <c r="X47" s="1005"/>
      <c r="Y47" s="1005"/>
      <c r="Z47" s="1005"/>
    </row>
    <row r="48" spans="1:26" s="1006" customFormat="1" ht="16.5" thickBot="1">
      <c r="A48" s="1077"/>
      <c r="B48" s="1184" t="s">
        <v>1046</v>
      </c>
      <c r="C48" s="1185"/>
      <c r="D48" s="1186"/>
      <c r="E48" s="1007"/>
      <c r="F48" s="1187">
        <f>+ROUND(F23+F28+F35+F40+F46,0)</f>
        <v>0</v>
      </c>
      <c r="G48" s="1188">
        <f>+ROUND(G23+G28+G35+G40+G46,0)</f>
        <v>0</v>
      </c>
      <c r="H48" s="1007"/>
      <c r="I48" s="1187">
        <f>+ROUND(I23+I28+I35+I40+I46,0)</f>
        <v>0</v>
      </c>
      <c r="J48" s="1188">
        <f>+ROUND(J23+J28+J35+J40+J46,0)</f>
        <v>0</v>
      </c>
      <c r="K48" s="1083"/>
      <c r="L48" s="1188">
        <f>+ROUND(L23+L28+L35+L40+L46,0)</f>
        <v>0</v>
      </c>
      <c r="M48" s="1083"/>
      <c r="N48" s="1189">
        <f>+ROUND(N23+N28+N35+N40+N46,0)</f>
        <v>0</v>
      </c>
      <c r="O48" s="1190"/>
      <c r="P48" s="1187">
        <f>+ROUND(P23+P28+P35+P40+P46,0)</f>
        <v>0</v>
      </c>
      <c r="Q48" s="1188">
        <f>+ROUND(Q23+Q28+Q35+Q40+Q46,0)</f>
        <v>0</v>
      </c>
      <c r="R48" s="1034"/>
      <c r="S48" s="1855" t="s">
        <v>1047</v>
      </c>
      <c r="T48" s="1856"/>
      <c r="U48" s="1857"/>
      <c r="V48" s="1064"/>
      <c r="W48" s="1005"/>
      <c r="X48" s="1005"/>
      <c r="Y48" s="1005"/>
      <c r="Z48" s="1005"/>
    </row>
    <row r="49" spans="1:26" s="1006" customFormat="1" ht="15.75">
      <c r="A49" s="1077"/>
      <c r="B49" s="1078" t="s">
        <v>1048</v>
      </c>
      <c r="C49" s="1079"/>
      <c r="D49" s="1080"/>
      <c r="E49" s="1007"/>
      <c r="F49" s="1089"/>
      <c r="G49" s="1090"/>
      <c r="H49" s="1007"/>
      <c r="I49" s="1089"/>
      <c r="J49" s="1090"/>
      <c r="K49" s="1083"/>
      <c r="L49" s="1090"/>
      <c r="M49" s="1083"/>
      <c r="N49" s="1120"/>
      <c r="O49" s="1085"/>
      <c r="P49" s="1089"/>
      <c r="Q49" s="1090"/>
      <c r="R49" s="1034"/>
      <c r="S49" s="1078" t="s">
        <v>1048</v>
      </c>
      <c r="T49" s="1079"/>
      <c r="U49" s="1080"/>
      <c r="V49" s="1064"/>
      <c r="W49" s="1005"/>
      <c r="X49" s="1005"/>
      <c r="Y49" s="1005"/>
      <c r="Z49" s="1005"/>
    </row>
    <row r="50" spans="1:26" s="1006" customFormat="1" ht="15.75">
      <c r="A50" s="1077"/>
      <c r="B50" s="1086" t="s">
        <v>1049</v>
      </c>
      <c r="C50" s="1087"/>
      <c r="D50" s="1088"/>
      <c r="E50" s="1191"/>
      <c r="F50" s="1089"/>
      <c r="G50" s="1090"/>
      <c r="H50" s="1007"/>
      <c r="I50" s="1089"/>
      <c r="J50" s="1090"/>
      <c r="K50" s="1083"/>
      <c r="L50" s="1090"/>
      <c r="M50" s="1083"/>
      <c r="N50" s="1120"/>
      <c r="O50" s="1085"/>
      <c r="P50" s="1089"/>
      <c r="Q50" s="1090"/>
      <c r="R50" s="1034"/>
      <c r="S50" s="1086" t="s">
        <v>1049</v>
      </c>
      <c r="T50" s="1087"/>
      <c r="U50" s="1088"/>
      <c r="V50" s="1064"/>
      <c r="W50" s="1005"/>
      <c r="X50" s="1005"/>
      <c r="Y50" s="1005"/>
      <c r="Z50" s="1005"/>
    </row>
    <row r="51" spans="1:26" s="1006" customFormat="1" ht="15.75">
      <c r="A51" s="1077"/>
      <c r="B51" s="1092" t="s">
        <v>1050</v>
      </c>
      <c r="C51" s="1093"/>
      <c r="D51" s="1094"/>
      <c r="E51" s="1191"/>
      <c r="F51" s="1089">
        <f>+IF($P$2=0,$P51,0)</f>
        <v>0</v>
      </c>
      <c r="G51" s="1090">
        <f>+IF($P$2=0,$Q51,0)</f>
        <v>65858</v>
      </c>
      <c r="H51" s="1007"/>
      <c r="I51" s="1089">
        <f>+IF(OR($P$2=98,$P$2=42,$P$2=96,$P$2=97),$P51,0)</f>
        <v>0</v>
      </c>
      <c r="J51" s="1090">
        <f>+IF(OR($P$2=98,$P$2=42,$P$2=96,$P$2=97),$Q51,0)</f>
        <v>0</v>
      </c>
      <c r="K51" s="1083"/>
      <c r="L51" s="1090">
        <f>+IF($P$2=33,$Q51,0)</f>
        <v>0</v>
      </c>
      <c r="M51" s="1083"/>
      <c r="N51" s="1120">
        <f>+ROUND(+G51+J51+L51,0)</f>
        <v>65858</v>
      </c>
      <c r="O51" s="1085"/>
      <c r="P51" s="1089">
        <f>+ROUND(OTCHET!E205-SUM(OTCHET!E217:E219)+OTCHET!E274+IF(+OR(OTCHET!$F$12=5500,OTCHET!$F$12=5600),0,+OTCHET!E300),0)</f>
        <v>0</v>
      </c>
      <c r="Q51" s="1090">
        <f>+ROUND(OTCHET!L205-SUM(OTCHET!L217:L219)+OTCHET!L274+IF(+OR(OTCHET!$F$12=5500,OTCHET!$F$12=5600),0,+OTCHET!L300),0)</f>
        <v>65858</v>
      </c>
      <c r="R51" s="1034"/>
      <c r="S51" s="1837" t="s">
        <v>1051</v>
      </c>
      <c r="T51" s="1838"/>
      <c r="U51" s="1839"/>
      <c r="V51" s="1064"/>
      <c r="W51" s="1005"/>
      <c r="X51" s="1005"/>
      <c r="Y51" s="1005"/>
      <c r="Z51" s="1005"/>
    </row>
    <row r="52" spans="1:26" s="1006" customFormat="1" ht="15.75">
      <c r="A52" s="1077"/>
      <c r="B52" s="1098" t="s">
        <v>1052</v>
      </c>
      <c r="C52" s="1099"/>
      <c r="D52" s="1100"/>
      <c r="E52" s="1007"/>
      <c r="F52" s="1107">
        <f>+IF($P$2=0,$P52,0)</f>
        <v>0</v>
      </c>
      <c r="G52" s="1108">
        <f>+IF($P$2=0,$Q52,0)</f>
        <v>832</v>
      </c>
      <c r="H52" s="1007"/>
      <c r="I52" s="1107">
        <f>+IF(OR($P$2=98,$P$2=42,$P$2=96,$P$2=97),$P52,0)</f>
        <v>0</v>
      </c>
      <c r="J52" s="1108">
        <f>+IF(OR($P$2=98,$P$2=42,$P$2=96,$P$2=97),$Q52,0)</f>
        <v>0</v>
      </c>
      <c r="K52" s="1083"/>
      <c r="L52" s="1108">
        <f>+IF($P$2=33,$Q52,0)</f>
        <v>0</v>
      </c>
      <c r="M52" s="1083"/>
      <c r="N52" s="1109">
        <f>+ROUND(+G52+J52+L52,0)</f>
        <v>832</v>
      </c>
      <c r="O52" s="1085"/>
      <c r="P52" s="1107">
        <f>+ROUND(+SUM(OTCHET!E217:E219),0)</f>
        <v>0</v>
      </c>
      <c r="Q52" s="1108">
        <f>+ROUND(+SUM(OTCHET!L217:L219),0)</f>
        <v>832</v>
      </c>
      <c r="R52" s="1034"/>
      <c r="S52" s="1828" t="s">
        <v>1053</v>
      </c>
      <c r="T52" s="1829"/>
      <c r="U52" s="1830"/>
      <c r="V52" s="1064"/>
      <c r="W52" s="1005"/>
      <c r="X52" s="1005"/>
      <c r="Y52" s="1005"/>
      <c r="Z52" s="1005"/>
    </row>
    <row r="53" spans="1:26" s="1006" customFormat="1" ht="15.75">
      <c r="A53" s="1077"/>
      <c r="B53" s="1098" t="s">
        <v>1054</v>
      </c>
      <c r="C53" s="1099"/>
      <c r="D53" s="1100"/>
      <c r="E53" s="1007"/>
      <c r="F53" s="1107">
        <f>+IF($P$2=0,$P53,0)</f>
        <v>0</v>
      </c>
      <c r="G53" s="1108">
        <f>+IF($P$2=0,$Q53,0)</f>
        <v>3917</v>
      </c>
      <c r="H53" s="1007"/>
      <c r="I53" s="1107">
        <f>+IF(OR($P$2=98,$P$2=42,$P$2=96,$P$2=97),$P53,0)</f>
        <v>0</v>
      </c>
      <c r="J53" s="1108">
        <f>+IF(OR($P$2=98,$P$2=42,$P$2=96,$P$2=97),$Q53,0)</f>
        <v>0</v>
      </c>
      <c r="K53" s="1083"/>
      <c r="L53" s="1108">
        <f>+IF($P$2=33,$Q53,0)</f>
        <v>0</v>
      </c>
      <c r="M53" s="1083"/>
      <c r="N53" s="1109">
        <f>+ROUND(+G53+J53+L53,0)</f>
        <v>3917</v>
      </c>
      <c r="O53" s="1085"/>
      <c r="P53" s="1107">
        <f>+ROUND(OTCHET!E223,0)</f>
        <v>0</v>
      </c>
      <c r="Q53" s="1108">
        <f>+ROUND(OTCHET!L223,0)</f>
        <v>3917</v>
      </c>
      <c r="R53" s="1034"/>
      <c r="S53" s="1828" t="s">
        <v>1055</v>
      </c>
      <c r="T53" s="1829"/>
      <c r="U53" s="1830"/>
      <c r="V53" s="1064"/>
      <c r="W53" s="1005"/>
      <c r="X53" s="1005"/>
      <c r="Y53" s="1005"/>
      <c r="Z53" s="1005"/>
    </row>
    <row r="54" spans="1:26" s="1006" customFormat="1" ht="15.75">
      <c r="A54" s="1077"/>
      <c r="B54" s="1098" t="s">
        <v>1056</v>
      </c>
      <c r="C54" s="1099"/>
      <c r="D54" s="1100"/>
      <c r="E54" s="1007"/>
      <c r="F54" s="1107">
        <f>+IF($P$2=0,$P54,0)</f>
        <v>0</v>
      </c>
      <c r="G54" s="1108">
        <f>+IF($P$2=0,$Q54,0)</f>
        <v>252116</v>
      </c>
      <c r="H54" s="1007"/>
      <c r="I54" s="1107">
        <f>+IF(OR($P$2=98,$P$2=42,$P$2=96,$P$2=97),$P54,0)</f>
        <v>0</v>
      </c>
      <c r="J54" s="1108">
        <f>+IF(OR($P$2=98,$P$2=42,$P$2=96,$P$2=97),$Q54,0)</f>
        <v>0</v>
      </c>
      <c r="K54" s="1083"/>
      <c r="L54" s="1108">
        <f>+IF($P$2=33,$Q54,0)</f>
        <v>0</v>
      </c>
      <c r="M54" s="1083"/>
      <c r="N54" s="1109">
        <f>+ROUND(+G54+J54+L54,0)</f>
        <v>252116</v>
      </c>
      <c r="O54" s="1085"/>
      <c r="P54" s="1107">
        <f>+ROUND(OTCHET!E187+OTCHET!E190,0)</f>
        <v>0</v>
      </c>
      <c r="Q54" s="1108">
        <f>+ROUND(OTCHET!L187+OTCHET!L190,0)</f>
        <v>252116</v>
      </c>
      <c r="R54" s="1034"/>
      <c r="S54" s="1828" t="s">
        <v>1057</v>
      </c>
      <c r="T54" s="1829"/>
      <c r="U54" s="1830"/>
      <c r="V54" s="1064"/>
      <c r="W54" s="1005"/>
      <c r="X54" s="1005"/>
      <c r="Y54" s="1005"/>
      <c r="Z54" s="1005"/>
    </row>
    <row r="55" spans="1:26" s="1006" customFormat="1" ht="15.75">
      <c r="A55" s="1077"/>
      <c r="B55" s="1104" t="s">
        <v>1058</v>
      </c>
      <c r="C55" s="1105"/>
      <c r="D55" s="1106"/>
      <c r="E55" s="1007"/>
      <c r="F55" s="1107">
        <f>+IF($P$2=0,$P55,0)</f>
        <v>0</v>
      </c>
      <c r="G55" s="1108">
        <f>+IF($P$2=0,$Q55,0)</f>
        <v>54278</v>
      </c>
      <c r="H55" s="1007"/>
      <c r="I55" s="1107">
        <f>+IF(OR($P$2=98,$P$2=42,$P$2=96,$P$2=97),$P55,0)</f>
        <v>0</v>
      </c>
      <c r="J55" s="1108">
        <f>+IF(OR($P$2=98,$P$2=42,$P$2=96,$P$2=97),$Q55,0)</f>
        <v>0</v>
      </c>
      <c r="K55" s="1083"/>
      <c r="L55" s="1108">
        <f>+IF($P$2=33,$Q55,0)</f>
        <v>0</v>
      </c>
      <c r="M55" s="1083"/>
      <c r="N55" s="1109">
        <f>+ROUND(+G55+J55+L55,0)</f>
        <v>54278</v>
      </c>
      <c r="O55" s="1085"/>
      <c r="P55" s="1107">
        <f>+ROUND(OTCHET!E196+OTCHET!E204,0)</f>
        <v>0</v>
      </c>
      <c r="Q55" s="1108">
        <f>+ROUND(OTCHET!L196+OTCHET!L204,0)</f>
        <v>54278</v>
      </c>
      <c r="R55" s="1034"/>
      <c r="S55" s="1858" t="s">
        <v>1059</v>
      </c>
      <c r="T55" s="1859"/>
      <c r="U55" s="1860"/>
      <c r="V55" s="1064"/>
      <c r="W55" s="1005"/>
      <c r="X55" s="1005"/>
      <c r="Y55" s="1005"/>
      <c r="Z55" s="1005"/>
    </row>
    <row r="56" spans="1:26" s="1006" customFormat="1" ht="15.75">
      <c r="A56" s="1077"/>
      <c r="B56" s="1192" t="s">
        <v>1060</v>
      </c>
      <c r="C56" s="1193"/>
      <c r="D56" s="1194"/>
      <c r="E56" s="1007"/>
      <c r="F56" s="1195">
        <f>+ROUND(+SUM(F51:F55),0)</f>
        <v>0</v>
      </c>
      <c r="G56" s="1196">
        <f>+ROUND(+SUM(G51:G55),0)</f>
        <v>377001</v>
      </c>
      <c r="H56" s="1007"/>
      <c r="I56" s="1195">
        <f>+ROUND(+SUM(I51:I55),0)</f>
        <v>0</v>
      </c>
      <c r="J56" s="1196">
        <f>+ROUND(+SUM(J51:J55),0)</f>
        <v>0</v>
      </c>
      <c r="K56" s="1083"/>
      <c r="L56" s="1196">
        <f>+ROUND(+SUM(L51:L55),0)</f>
        <v>0</v>
      </c>
      <c r="M56" s="1083"/>
      <c r="N56" s="1197">
        <f>+ROUND(+SUM(N51:N55),0)</f>
        <v>377001</v>
      </c>
      <c r="O56" s="1085"/>
      <c r="P56" s="1195">
        <f>+ROUND(+SUM(P51:P55),0)</f>
        <v>0</v>
      </c>
      <c r="Q56" s="1196">
        <f>+ROUND(+SUM(Q51:Q55),0)</f>
        <v>377001</v>
      </c>
      <c r="R56" s="1034"/>
      <c r="S56" s="1843" t="s">
        <v>1061</v>
      </c>
      <c r="T56" s="1844"/>
      <c r="U56" s="1845"/>
      <c r="V56" s="1064"/>
      <c r="W56" s="1005"/>
      <c r="X56" s="1005"/>
      <c r="Y56" s="1005"/>
      <c r="Z56" s="1005"/>
    </row>
    <row r="57" spans="1:26" s="1006" customFormat="1" ht="15.75">
      <c r="A57" s="1077"/>
      <c r="B57" s="1086" t="s">
        <v>1062</v>
      </c>
      <c r="C57" s="1087"/>
      <c r="D57" s="1088"/>
      <c r="E57" s="1191"/>
      <c r="F57" s="1089"/>
      <c r="G57" s="1090"/>
      <c r="H57" s="1007"/>
      <c r="I57" s="1089"/>
      <c r="J57" s="1090"/>
      <c r="K57" s="1083"/>
      <c r="L57" s="1090"/>
      <c r="M57" s="1083"/>
      <c r="N57" s="1120"/>
      <c r="O57" s="1085"/>
      <c r="P57" s="1089"/>
      <c r="Q57" s="1090"/>
      <c r="R57" s="1034"/>
      <c r="S57" s="1086" t="s">
        <v>1062</v>
      </c>
      <c r="T57" s="1087"/>
      <c r="U57" s="1088"/>
      <c r="V57" s="1064"/>
      <c r="W57" s="1005"/>
      <c r="X57" s="1005"/>
      <c r="Y57" s="1005"/>
      <c r="Z57" s="1005"/>
    </row>
    <row r="58" spans="1:26" s="1006" customFormat="1" ht="15.75">
      <c r="A58" s="1077"/>
      <c r="B58" s="1092" t="s">
        <v>1063</v>
      </c>
      <c r="C58" s="1093"/>
      <c r="D58" s="1094"/>
      <c r="E58" s="1191"/>
      <c r="F58" s="1089">
        <f>+IF($P$2=0,$P58,0)</f>
        <v>0</v>
      </c>
      <c r="G58" s="1090">
        <f>+IF($P$2=0,$Q58,0)</f>
        <v>0</v>
      </c>
      <c r="H58" s="1007"/>
      <c r="I58" s="1089">
        <f>+IF(OR($P$2=98,$P$2=42,$P$2=96,$P$2=97),$P58,0)</f>
        <v>0</v>
      </c>
      <c r="J58" s="1090">
        <f>+IF(OR($P$2=98,$P$2=42,$P$2=96,$P$2=97),$Q58,0)</f>
        <v>0</v>
      </c>
      <c r="K58" s="1083"/>
      <c r="L58" s="1090">
        <f>+IF($P$2=33,$Q58,0)</f>
        <v>0</v>
      </c>
      <c r="M58" s="1083"/>
      <c r="N58" s="1120">
        <f>+ROUND(+G58+J58+L58,0)</f>
        <v>0</v>
      </c>
      <c r="O58" s="1085"/>
      <c r="P58" s="1089">
        <f>+ROUND(OTCHET!E290,0)</f>
        <v>0</v>
      </c>
      <c r="Q58" s="1090">
        <f>+ROUND(OTCHET!L290,0)</f>
        <v>0</v>
      </c>
      <c r="R58" s="1034"/>
      <c r="S58" s="1837" t="s">
        <v>1064</v>
      </c>
      <c r="T58" s="1838"/>
      <c r="U58" s="1839"/>
      <c r="V58" s="1064"/>
      <c r="W58" s="1005"/>
      <c r="X58" s="1005"/>
      <c r="Y58" s="1005"/>
      <c r="Z58" s="1005"/>
    </row>
    <row r="59" spans="1:26" s="1006" customFormat="1" ht="15.75">
      <c r="A59" s="1077"/>
      <c r="B59" s="1098" t="s">
        <v>1065</v>
      </c>
      <c r="C59" s="1099"/>
      <c r="D59" s="1100"/>
      <c r="E59" s="1007"/>
      <c r="F59" s="1107">
        <f>+IF($P$2=0,$P59,0)</f>
        <v>0</v>
      </c>
      <c r="G59" s="1108">
        <f>+IF($P$2=0,$Q59,0)</f>
        <v>6000</v>
      </c>
      <c r="H59" s="1007"/>
      <c r="I59" s="1107">
        <f>+IF(OR($P$2=98,$P$2=42,$P$2=96,$P$2=97),$P59,0)</f>
        <v>0</v>
      </c>
      <c r="J59" s="1108">
        <f>+IF(OR($P$2=98,$P$2=42,$P$2=96,$P$2=97),$Q59,0)</f>
        <v>0</v>
      </c>
      <c r="K59" s="1083"/>
      <c r="L59" s="1108">
        <f>+IF($P$2=33,$Q59,0)</f>
        <v>0</v>
      </c>
      <c r="M59" s="1083"/>
      <c r="N59" s="1109">
        <f>+ROUND(+G59+J59+L59,0)</f>
        <v>6000</v>
      </c>
      <c r="O59" s="1085"/>
      <c r="P59" s="1107">
        <f>+ROUND(+OTCHET!E278+OTCHET!E279,0)</f>
        <v>0</v>
      </c>
      <c r="Q59" s="1108">
        <f>+ROUND(+OTCHET!L278+OTCHET!L279,0)</f>
        <v>6000</v>
      </c>
      <c r="R59" s="1034"/>
      <c r="S59" s="1828" t="s">
        <v>1066</v>
      </c>
      <c r="T59" s="1829"/>
      <c r="U59" s="1830"/>
      <c r="V59" s="1064"/>
      <c r="W59" s="1005"/>
      <c r="X59" s="1005"/>
      <c r="Y59" s="1005"/>
      <c r="Z59" s="1005"/>
    </row>
    <row r="60" spans="1:26" s="1006" customFormat="1" ht="15.75">
      <c r="A60" s="1077"/>
      <c r="B60" s="1098" t="s">
        <v>1067</v>
      </c>
      <c r="C60" s="1099"/>
      <c r="D60" s="1100"/>
      <c r="E60" s="1007"/>
      <c r="F60" s="1107">
        <f>+IF($P$2=0,$P60,0)</f>
        <v>0</v>
      </c>
      <c r="G60" s="1108">
        <f>+IF($P$2=0,$Q60,0)</f>
        <v>0</v>
      </c>
      <c r="H60" s="1007"/>
      <c r="I60" s="1107">
        <f>+IF(OR($P$2=98,$P$2=42,$P$2=96,$P$2=97),$P60,0)</f>
        <v>0</v>
      </c>
      <c r="J60" s="1108">
        <f>+IF(OR($P$2=98,$P$2=42,$P$2=96,$P$2=97),$Q60,0)</f>
        <v>0</v>
      </c>
      <c r="K60" s="1083"/>
      <c r="L60" s="1108">
        <f>+IF($P$2=33,$Q60,0)</f>
        <v>0</v>
      </c>
      <c r="M60" s="1083"/>
      <c r="N60" s="1109">
        <f>+ROUND(+G60+J60+L60,0)</f>
        <v>0</v>
      </c>
      <c r="O60" s="1085"/>
      <c r="P60" s="1107">
        <f>+ROUND(OTCHET!E287,0)</f>
        <v>0</v>
      </c>
      <c r="Q60" s="1108">
        <f>+ROUND(OTCHET!L287,0)</f>
        <v>0</v>
      </c>
      <c r="R60" s="1034"/>
      <c r="S60" s="1828" t="s">
        <v>1068</v>
      </c>
      <c r="T60" s="1829"/>
      <c r="U60" s="1830"/>
      <c r="V60" s="1064"/>
      <c r="W60" s="1005"/>
      <c r="X60" s="1005"/>
      <c r="Y60" s="1005"/>
      <c r="Z60" s="1005"/>
    </row>
    <row r="61" spans="1:26" s="1006" customFormat="1" ht="15.75">
      <c r="A61" s="1077"/>
      <c r="B61" s="1104" t="s">
        <v>1069</v>
      </c>
      <c r="C61" s="1105"/>
      <c r="D61" s="1106"/>
      <c r="E61" s="1007"/>
      <c r="F61" s="1198">
        <f>+IF($P$2=0,$P61,0)</f>
        <v>0</v>
      </c>
      <c r="G61" s="1199">
        <f>+IF($P$2=0,$Q61,0)</f>
        <v>0</v>
      </c>
      <c r="H61" s="1007"/>
      <c r="I61" s="1198">
        <f>+IF(OR($P$2=98,$P$2=42,$P$2=96,$P$2=97),$P61,0)</f>
        <v>0</v>
      </c>
      <c r="J61" s="1199">
        <f>+IF(OR($P$2=98,$P$2=42,$P$2=96,$P$2=97),$Q61,0)</f>
        <v>0</v>
      </c>
      <c r="K61" s="1083"/>
      <c r="L61" s="1199">
        <f>+IF($P$2=33,$Q61,0)</f>
        <v>0</v>
      </c>
      <c r="M61" s="1083"/>
      <c r="N61" s="1200">
        <f>+ROUND(+G61+J61+L61,0)</f>
        <v>0</v>
      </c>
      <c r="O61" s="1085"/>
      <c r="P61" s="1198">
        <f>+ROUND(OTCHET!E296,0)</f>
        <v>0</v>
      </c>
      <c r="Q61" s="1199">
        <f>+ROUND(OTCHET!L296,0)</f>
        <v>0</v>
      </c>
      <c r="R61" s="1034"/>
      <c r="S61" s="1858" t="s">
        <v>1070</v>
      </c>
      <c r="T61" s="1859"/>
      <c r="U61" s="1860"/>
      <c r="V61" s="1064"/>
      <c r="W61" s="1005"/>
      <c r="X61" s="1005"/>
      <c r="Y61" s="1005"/>
      <c r="Z61" s="1005"/>
    </row>
    <row r="62" spans="1:26" s="1006" customFormat="1" ht="15.75">
      <c r="A62" s="1077"/>
      <c r="B62" s="1201" t="s">
        <v>1071</v>
      </c>
      <c r="C62" s="1202"/>
      <c r="D62" s="1203"/>
      <c r="E62" s="1007"/>
      <c r="F62" s="1204">
        <f>+IF($P$2=0,$P62,0)</f>
        <v>0</v>
      </c>
      <c r="G62" s="1205">
        <f>+IF($P$2=0,$Q62,0)</f>
        <v>0</v>
      </c>
      <c r="H62" s="1007"/>
      <c r="I62" s="1204">
        <f>+IF(OR($P$2=98,$P$2=42,$P$2=96,$P$2=97),$P62,0)</f>
        <v>0</v>
      </c>
      <c r="J62" s="1205">
        <f>+IF(OR($P$2=98,$P$2=42,$P$2=96,$P$2=97),$Q62,0)</f>
        <v>0</v>
      </c>
      <c r="K62" s="1083"/>
      <c r="L62" s="1205">
        <f>+IF($P$2=33,$Q62,0)</f>
        <v>0</v>
      </c>
      <c r="M62" s="1083"/>
      <c r="N62" s="1206">
        <f>+ROUND(+G62+J62+L62,0)</f>
        <v>0</v>
      </c>
      <c r="O62" s="1085"/>
      <c r="P62" s="1204">
        <f>+ROUND(OTCHET!E299,0)</f>
        <v>0</v>
      </c>
      <c r="Q62" s="1205">
        <f>+ROUND(OTCHET!L299,0)</f>
        <v>0</v>
      </c>
      <c r="R62" s="1034"/>
      <c r="S62" s="1207" t="s">
        <v>1072</v>
      </c>
      <c r="T62" s="1208"/>
      <c r="U62" s="1209"/>
      <c r="V62" s="1064"/>
      <c r="W62" s="1005"/>
      <c r="X62" s="1005"/>
      <c r="Y62" s="1005"/>
      <c r="Z62" s="1005"/>
    </row>
    <row r="63" spans="1:26" s="1006" customFormat="1" ht="15.75">
      <c r="A63" s="1077"/>
      <c r="B63" s="1192" t="s">
        <v>1073</v>
      </c>
      <c r="C63" s="1193"/>
      <c r="D63" s="1194"/>
      <c r="E63" s="1007"/>
      <c r="F63" s="1195">
        <f>+ROUND(+SUM(F58:F61),0)</f>
        <v>0</v>
      </c>
      <c r="G63" s="1196">
        <f>+ROUND(+SUM(G58:G61),0)</f>
        <v>6000</v>
      </c>
      <c r="H63" s="1007"/>
      <c r="I63" s="1195">
        <f>+ROUND(+SUM(I58:I61),0)</f>
        <v>0</v>
      </c>
      <c r="J63" s="1196">
        <f>+ROUND(+SUM(J58:J61),0)</f>
        <v>0</v>
      </c>
      <c r="K63" s="1083"/>
      <c r="L63" s="1196">
        <f>+ROUND(+SUM(L58:L61),0)</f>
        <v>0</v>
      </c>
      <c r="M63" s="1083"/>
      <c r="N63" s="1197">
        <f>+ROUND(+SUM(N58:N61),0)</f>
        <v>6000</v>
      </c>
      <c r="O63" s="1085"/>
      <c r="P63" s="1195">
        <f>+ROUND(+SUM(P58:P61),0)</f>
        <v>0</v>
      </c>
      <c r="Q63" s="1196">
        <f>+ROUND(+SUM(Q58:Q61),0)</f>
        <v>6000</v>
      </c>
      <c r="R63" s="1034"/>
      <c r="S63" s="1843" t="s">
        <v>1074</v>
      </c>
      <c r="T63" s="1844"/>
      <c r="U63" s="1845"/>
      <c r="V63" s="1064"/>
      <c r="W63" s="1005"/>
      <c r="X63" s="1005"/>
      <c r="Y63" s="1005"/>
      <c r="Z63" s="1005"/>
    </row>
    <row r="64" spans="1:26" s="1006" customFormat="1" ht="15.75">
      <c r="A64" s="1077"/>
      <c r="B64" s="1086" t="s">
        <v>1075</v>
      </c>
      <c r="C64" s="1087"/>
      <c r="D64" s="1088"/>
      <c r="E64" s="1191"/>
      <c r="F64" s="1107"/>
      <c r="G64" s="1108"/>
      <c r="H64" s="1007"/>
      <c r="I64" s="1107"/>
      <c r="J64" s="1108"/>
      <c r="K64" s="1083"/>
      <c r="L64" s="1108"/>
      <c r="M64" s="1083"/>
      <c r="N64" s="1109"/>
      <c r="O64" s="1085"/>
      <c r="P64" s="1107"/>
      <c r="Q64" s="1108"/>
      <c r="R64" s="1034"/>
      <c r="S64" s="1086" t="s">
        <v>1075</v>
      </c>
      <c r="T64" s="1087"/>
      <c r="U64" s="1088"/>
      <c r="V64" s="1064"/>
      <c r="W64" s="1005"/>
      <c r="X64" s="1005"/>
      <c r="Y64" s="1005"/>
      <c r="Z64" s="1005"/>
    </row>
    <row r="65" spans="1:26" s="1006" customFormat="1" ht="15.75">
      <c r="A65" s="1077"/>
      <c r="B65" s="1092" t="s">
        <v>1076</v>
      </c>
      <c r="C65" s="1093"/>
      <c r="D65" s="1094"/>
      <c r="E65" s="1191"/>
      <c r="F65" s="1089">
        <f>+IF($P$2=0,$P65,0)</f>
        <v>0</v>
      </c>
      <c r="G65" s="1090">
        <f>+IF($P$2=0,$Q65,0)</f>
        <v>0</v>
      </c>
      <c r="H65" s="1007"/>
      <c r="I65" s="1089">
        <f>+IF(OR($P$2=98,$P$2=42,$P$2=96,$P$2=97),$P65,0)</f>
        <v>0</v>
      </c>
      <c r="J65" s="1090">
        <f>+IF(OR($P$2=98,$P$2=42,$P$2=96,$P$2=97),$Q65,0)</f>
        <v>0</v>
      </c>
      <c r="K65" s="1083"/>
      <c r="L65" s="1090">
        <f>+IF($P$2=33,$Q65,0)</f>
        <v>0</v>
      </c>
      <c r="M65" s="1083"/>
      <c r="N65" s="1120">
        <f>+ROUND(+G65+J65+L65,0)</f>
        <v>0</v>
      </c>
      <c r="O65" s="1085"/>
      <c r="P65" s="1089">
        <f>+ROUND(OTCHET!E227+OTCHET!E233+SUM(OTCHET!E236:E239),0)</f>
        <v>0</v>
      </c>
      <c r="Q65" s="1090">
        <f>+ROUND(OTCHET!L227+OTCHET!L233+SUM(OTCHET!L236:L239),0)</f>
        <v>0</v>
      </c>
      <c r="R65" s="1034"/>
      <c r="S65" s="1837" t="s">
        <v>1077</v>
      </c>
      <c r="T65" s="1838"/>
      <c r="U65" s="1839"/>
      <c r="V65" s="1064"/>
      <c r="W65" s="1005"/>
      <c r="X65" s="1005"/>
      <c r="Y65" s="1005"/>
      <c r="Z65" s="1005"/>
    </row>
    <row r="66" spans="1:26" s="1006" customFormat="1" ht="15.75">
      <c r="A66" s="1077"/>
      <c r="B66" s="1104" t="s">
        <v>1078</v>
      </c>
      <c r="C66" s="1105"/>
      <c r="D66" s="1106"/>
      <c r="E66" s="1007"/>
      <c r="F66" s="1107">
        <f>+IF($P$2=0,$P66,0)</f>
        <v>0</v>
      </c>
      <c r="G66" s="1108">
        <f>+IF($P$2=0,$Q66,0)</f>
        <v>0</v>
      </c>
      <c r="H66" s="1007"/>
      <c r="I66" s="1107">
        <f>+IF(OR($P$2=98,$P$2=42,$P$2=96,$P$2=97),$P66,0)</f>
        <v>0</v>
      </c>
      <c r="J66" s="1108">
        <f>+IF(OR($P$2=98,$P$2=42,$P$2=96,$P$2=97),$Q66,0)</f>
        <v>0</v>
      </c>
      <c r="K66" s="1083"/>
      <c r="L66" s="1108">
        <f>+IF($P$2=33,$Q66,0)</f>
        <v>0</v>
      </c>
      <c r="M66" s="1083"/>
      <c r="N66" s="1109">
        <f>+ROUND(+G66+J66+L66,0)</f>
        <v>0</v>
      </c>
      <c r="O66" s="1085"/>
      <c r="P66" s="1107">
        <f>+ROUND(OTCHET!E243,0)</f>
        <v>0</v>
      </c>
      <c r="Q66" s="1108">
        <f>+ROUND(OTCHET!L243,0)</f>
        <v>0</v>
      </c>
      <c r="R66" s="1034"/>
      <c r="S66" s="1828" t="s">
        <v>1079</v>
      </c>
      <c r="T66" s="1829"/>
      <c r="U66" s="1830"/>
      <c r="V66" s="1064"/>
      <c r="W66" s="1005"/>
      <c r="X66" s="1005"/>
      <c r="Y66" s="1005"/>
      <c r="Z66" s="1005"/>
    </row>
    <row r="67" spans="1:26" s="1006" customFormat="1" ht="15.75">
      <c r="A67" s="1077"/>
      <c r="B67" s="1192" t="s">
        <v>1080</v>
      </c>
      <c r="C67" s="1193"/>
      <c r="D67" s="1194"/>
      <c r="E67" s="1007"/>
      <c r="F67" s="1195">
        <f>+ROUND(+SUM(F65:F66),0)</f>
        <v>0</v>
      </c>
      <c r="G67" s="1196">
        <f>+ROUND(+SUM(G65:G66),0)</f>
        <v>0</v>
      </c>
      <c r="H67" s="1007"/>
      <c r="I67" s="1195">
        <f>+ROUND(+SUM(I65:I66),0)</f>
        <v>0</v>
      </c>
      <c r="J67" s="1196">
        <f>+ROUND(+SUM(J65:J66),0)</f>
        <v>0</v>
      </c>
      <c r="K67" s="1083"/>
      <c r="L67" s="1196">
        <f>+ROUND(+SUM(L65:L66),0)</f>
        <v>0</v>
      </c>
      <c r="M67" s="1083"/>
      <c r="N67" s="1197">
        <f>+ROUND(+SUM(N65:N66),0)</f>
        <v>0</v>
      </c>
      <c r="O67" s="1085"/>
      <c r="P67" s="1195">
        <f>+ROUND(+SUM(P65:P66),0)</f>
        <v>0</v>
      </c>
      <c r="Q67" s="1196">
        <f>+ROUND(+SUM(Q65:Q66),0)</f>
        <v>0</v>
      </c>
      <c r="R67" s="1034"/>
      <c r="S67" s="1843" t="s">
        <v>1081</v>
      </c>
      <c r="T67" s="1844"/>
      <c r="U67" s="1845"/>
      <c r="V67" s="1064"/>
      <c r="W67" s="1005"/>
      <c r="X67" s="1005"/>
      <c r="Y67" s="1005"/>
      <c r="Z67" s="1005"/>
    </row>
    <row r="68" spans="1:26" s="1006" customFormat="1" ht="15.75">
      <c r="A68" s="1077"/>
      <c r="B68" s="1086" t="s">
        <v>1082</v>
      </c>
      <c r="C68" s="1087"/>
      <c r="D68" s="1088"/>
      <c r="E68" s="1191"/>
      <c r="F68" s="1107"/>
      <c r="G68" s="1108"/>
      <c r="H68" s="1007"/>
      <c r="I68" s="1107"/>
      <c r="J68" s="1108"/>
      <c r="K68" s="1083"/>
      <c r="L68" s="1108"/>
      <c r="M68" s="1083"/>
      <c r="N68" s="1109"/>
      <c r="O68" s="1085"/>
      <c r="P68" s="1107"/>
      <c r="Q68" s="1108"/>
      <c r="R68" s="1034"/>
      <c r="S68" s="1086" t="s">
        <v>1082</v>
      </c>
      <c r="T68" s="1087"/>
      <c r="U68" s="1088"/>
      <c r="V68" s="1064"/>
      <c r="W68" s="1005"/>
      <c r="X68" s="1005"/>
      <c r="Y68" s="1005"/>
      <c r="Z68" s="1005"/>
    </row>
    <row r="69" spans="1:26" s="1006" customFormat="1" ht="15.75">
      <c r="A69" s="1077"/>
      <c r="B69" s="1092" t="s">
        <v>1083</v>
      </c>
      <c r="C69" s="1093"/>
      <c r="D69" s="1094"/>
      <c r="E69" s="1191"/>
      <c r="F69" s="1089">
        <f>+IF($P$2=0,$P69,0)</f>
        <v>0</v>
      </c>
      <c r="G69" s="1090">
        <f>+IF($P$2=0,$Q69,0)</f>
        <v>0</v>
      </c>
      <c r="H69" s="1007"/>
      <c r="I69" s="1089">
        <f>+IF(OR($P$2=98,$P$2=42,$P$2=96,$P$2=97),$P69,0)</f>
        <v>0</v>
      </c>
      <c r="J69" s="1090">
        <f>+IF(OR($P$2=98,$P$2=42,$P$2=96,$P$2=97),$Q69,0)</f>
        <v>0</v>
      </c>
      <c r="K69" s="1083"/>
      <c r="L69" s="1090">
        <f>+IF($P$2=33,$Q69,0)</f>
        <v>0</v>
      </c>
      <c r="M69" s="1083"/>
      <c r="N69" s="1120">
        <f>+ROUND(+G69+J69+L69,0)</f>
        <v>0</v>
      </c>
      <c r="O69" s="1085"/>
      <c r="P69" s="1089">
        <f>+ROUND(+SUM(OTCHET!E258:E261)+IF(+OR(OTCHET!$F$12=5500,OTCHET!$F$12=5600),+OTCHET!E300,0),0)</f>
        <v>0</v>
      </c>
      <c r="Q69" s="1090">
        <f>+ROUND(+SUM(OTCHET!L258:L261)+IF(+OR(OTCHET!$F$12=5500,OTCHET!$F$12=5600),+OTCHET!L300,0),0)</f>
        <v>0</v>
      </c>
      <c r="R69" s="1034"/>
      <c r="S69" s="1837" t="s">
        <v>1084</v>
      </c>
      <c r="T69" s="1838"/>
      <c r="U69" s="1839"/>
      <c r="V69" s="1064"/>
      <c r="W69" s="1005"/>
      <c r="X69" s="1005"/>
      <c r="Y69" s="1005"/>
      <c r="Z69" s="1005"/>
    </row>
    <row r="70" spans="1:26" s="1006" customFormat="1" ht="15.75">
      <c r="A70" s="1077"/>
      <c r="B70" s="1104" t="s">
        <v>1085</v>
      </c>
      <c r="C70" s="1105"/>
      <c r="D70" s="1106"/>
      <c r="E70" s="1007"/>
      <c r="F70" s="1107">
        <f>+IF($P$2=0,$P70,0)</f>
        <v>0</v>
      </c>
      <c r="G70" s="1108">
        <f>+IF($P$2=0,$Q70,0)</f>
        <v>0</v>
      </c>
      <c r="H70" s="1007"/>
      <c r="I70" s="1107">
        <f>+IF(OR($P$2=98,$P$2=42,$P$2=96,$P$2=97),$P70,0)</f>
        <v>0</v>
      </c>
      <c r="J70" s="1108">
        <f>+IF(OR($P$2=98,$P$2=42,$P$2=96,$P$2=97),$Q70,0)</f>
        <v>0</v>
      </c>
      <c r="K70" s="1083"/>
      <c r="L70" s="1108">
        <f>+IF($P$2=33,$Q70,0)</f>
        <v>0</v>
      </c>
      <c r="M70" s="1083"/>
      <c r="N70" s="1109">
        <f>+ROUND(+G70+J70+L70,0)</f>
        <v>0</v>
      </c>
      <c r="O70" s="1085"/>
      <c r="P70" s="1107">
        <f>+ROUND(+OTCHET!E295,0)</f>
        <v>0</v>
      </c>
      <c r="Q70" s="1108">
        <f>+ROUND(+OTCHET!L295,0)</f>
        <v>0</v>
      </c>
      <c r="R70" s="1034"/>
      <c r="S70" s="1828" t="s">
        <v>1086</v>
      </c>
      <c r="T70" s="1829"/>
      <c r="U70" s="1830"/>
      <c r="V70" s="1064"/>
      <c r="W70" s="1005"/>
      <c r="X70" s="1005"/>
      <c r="Y70" s="1005"/>
      <c r="Z70" s="1005"/>
    </row>
    <row r="71" spans="1:26" s="1006" customFormat="1" ht="15.75">
      <c r="A71" s="1077"/>
      <c r="B71" s="1192" t="s">
        <v>1087</v>
      </c>
      <c r="C71" s="1193"/>
      <c r="D71" s="1194"/>
      <c r="E71" s="1007"/>
      <c r="F71" s="1195">
        <f>+ROUND(+SUM(F69:F70),0)</f>
        <v>0</v>
      </c>
      <c r="G71" s="1196">
        <f>+ROUND(+SUM(G69:G70),0)</f>
        <v>0</v>
      </c>
      <c r="H71" s="1007"/>
      <c r="I71" s="1195">
        <f>+ROUND(+SUM(I69:I70),0)</f>
        <v>0</v>
      </c>
      <c r="J71" s="1196">
        <f>+ROUND(+SUM(J69:J70),0)</f>
        <v>0</v>
      </c>
      <c r="K71" s="1083"/>
      <c r="L71" s="1196">
        <f>+ROUND(+SUM(L69:L70),0)</f>
        <v>0</v>
      </c>
      <c r="M71" s="1083"/>
      <c r="N71" s="1197">
        <f>+ROUND(+SUM(N69:N70),0)</f>
        <v>0</v>
      </c>
      <c r="O71" s="1085"/>
      <c r="P71" s="1195">
        <f>+ROUND(+SUM(P69:P70),0)</f>
        <v>0</v>
      </c>
      <c r="Q71" s="1196">
        <f>+ROUND(+SUM(Q69:Q70),0)</f>
        <v>0</v>
      </c>
      <c r="R71" s="1034"/>
      <c r="S71" s="1843" t="s">
        <v>1088</v>
      </c>
      <c r="T71" s="1844"/>
      <c r="U71" s="1845"/>
      <c r="V71" s="1064"/>
      <c r="W71" s="1005"/>
      <c r="X71" s="1005"/>
      <c r="Y71" s="1005"/>
      <c r="Z71" s="1005"/>
    </row>
    <row r="72" spans="1:26" s="1006" customFormat="1" ht="15.75">
      <c r="A72" s="1077"/>
      <c r="B72" s="1086" t="s">
        <v>1089</v>
      </c>
      <c r="C72" s="1087"/>
      <c r="D72" s="1088"/>
      <c r="E72" s="1191"/>
      <c r="F72" s="1107"/>
      <c r="G72" s="1108"/>
      <c r="H72" s="1007"/>
      <c r="I72" s="1107"/>
      <c r="J72" s="1108"/>
      <c r="K72" s="1083"/>
      <c r="L72" s="1108"/>
      <c r="M72" s="1083"/>
      <c r="N72" s="1109"/>
      <c r="O72" s="1085"/>
      <c r="P72" s="1107"/>
      <c r="Q72" s="1108"/>
      <c r="R72" s="1034"/>
      <c r="S72" s="1086" t="s">
        <v>1089</v>
      </c>
      <c r="T72" s="1087"/>
      <c r="U72" s="1088"/>
      <c r="V72" s="1064"/>
      <c r="W72" s="1005"/>
      <c r="X72" s="1005"/>
      <c r="Y72" s="1005"/>
      <c r="Z72" s="1005"/>
    </row>
    <row r="73" spans="1:26" s="1006" customFormat="1" ht="15.75">
      <c r="A73" s="1077"/>
      <c r="B73" s="1092" t="s">
        <v>1090</v>
      </c>
      <c r="C73" s="1093"/>
      <c r="D73" s="1094"/>
      <c r="E73" s="1191"/>
      <c r="F73" s="1089">
        <f>+IF($P$2=0,$P73,0)</f>
        <v>0</v>
      </c>
      <c r="G73" s="1090">
        <f>+IF($P$2=0,$Q73,0)</f>
        <v>0</v>
      </c>
      <c r="H73" s="1007"/>
      <c r="I73" s="1089">
        <f>+IF(OR($P$2=98,$P$2=42,$P$2=96,$P$2=97),$P73,0)</f>
        <v>0</v>
      </c>
      <c r="J73" s="1090">
        <f>+IF(OR($P$2=98,$P$2=42,$P$2=96,$P$2=97),$Q73,0)</f>
        <v>0</v>
      </c>
      <c r="K73" s="1083"/>
      <c r="L73" s="1090">
        <f>+IF($P$2=33,$Q73,0)</f>
        <v>0</v>
      </c>
      <c r="M73" s="1083"/>
      <c r="N73" s="1120">
        <f>+ROUND(+G73+J73+L73,0)</f>
        <v>0</v>
      </c>
      <c r="O73" s="1085"/>
      <c r="P73" s="1089">
        <f>+ROUND(+OTCHET!E252+OTCHET!E268+OTCHET!E272+OTCHET!E273+OTCHET!E276,0)</f>
        <v>0</v>
      </c>
      <c r="Q73" s="1090">
        <f>+ROUND(+OTCHET!L252+OTCHET!L268+OTCHET!L272+OTCHET!L273+OTCHET!L276,0)</f>
        <v>0</v>
      </c>
      <c r="R73" s="1034"/>
      <c r="S73" s="1837" t="s">
        <v>1091</v>
      </c>
      <c r="T73" s="1838"/>
      <c r="U73" s="1839"/>
      <c r="V73" s="1064"/>
      <c r="W73" s="1005"/>
      <c r="X73" s="1005"/>
      <c r="Y73" s="1005"/>
      <c r="Z73" s="1005"/>
    </row>
    <row r="74" spans="1:26" s="1006" customFormat="1" ht="15.75">
      <c r="A74" s="1077"/>
      <c r="B74" s="1104" t="s">
        <v>1092</v>
      </c>
      <c r="C74" s="1105"/>
      <c r="D74" s="1106"/>
      <c r="E74" s="1007"/>
      <c r="F74" s="1107">
        <f>+IF($P$2=0,$P74,0)</f>
        <v>0</v>
      </c>
      <c r="G74" s="1108">
        <f>+IF($P$2=0,$Q74,0)</f>
        <v>0</v>
      </c>
      <c r="H74" s="1007"/>
      <c r="I74" s="1107">
        <f>+IF(OR($P$2=98,$P$2=42,$P$2=96,$P$2=97),$P74,0)</f>
        <v>0</v>
      </c>
      <c r="J74" s="1108">
        <f>+IF(OR($P$2=98,$P$2=42,$P$2=96,$P$2=97),$Q74,0)</f>
        <v>0</v>
      </c>
      <c r="K74" s="1083"/>
      <c r="L74" s="1108">
        <f>+IF($P$2=33,$Q74,0)</f>
        <v>0</v>
      </c>
      <c r="M74" s="1083"/>
      <c r="N74" s="1109">
        <f>+ROUND(+G74+J74+L74,0)</f>
        <v>0</v>
      </c>
      <c r="O74" s="1085"/>
      <c r="P74" s="1107">
        <f>+ROUND(OTCHET!E277+OTCHET!E291-OTCHET!E295,0)</f>
        <v>0</v>
      </c>
      <c r="Q74" s="1108">
        <f>+ROUND(OTCHET!L277+OTCHET!L291-OTCHET!L295,0)</f>
        <v>0</v>
      </c>
      <c r="R74" s="1034"/>
      <c r="S74" s="1828" t="s">
        <v>1093</v>
      </c>
      <c r="T74" s="1829"/>
      <c r="U74" s="1830"/>
      <c r="V74" s="1064"/>
      <c r="W74" s="1005"/>
      <c r="X74" s="1005"/>
      <c r="Y74" s="1005"/>
      <c r="Z74" s="1005"/>
    </row>
    <row r="75" spans="1:26" s="1006" customFormat="1" ht="15.75">
      <c r="A75" s="1077"/>
      <c r="B75" s="1192" t="s">
        <v>1094</v>
      </c>
      <c r="C75" s="1193"/>
      <c r="D75" s="1194"/>
      <c r="E75" s="1007"/>
      <c r="F75" s="1195">
        <f>+ROUND(+SUM(F73:F74),0)</f>
        <v>0</v>
      </c>
      <c r="G75" s="1196">
        <f>+ROUND(+SUM(G73:G74),0)</f>
        <v>0</v>
      </c>
      <c r="H75" s="1007"/>
      <c r="I75" s="1195">
        <f>+ROUND(+SUM(I73:I74),0)</f>
        <v>0</v>
      </c>
      <c r="J75" s="1196">
        <f>+ROUND(+SUM(J73:J74),0)</f>
        <v>0</v>
      </c>
      <c r="K75" s="1083"/>
      <c r="L75" s="1196">
        <f>+ROUND(+SUM(L73:L74),0)</f>
        <v>0</v>
      </c>
      <c r="M75" s="1083"/>
      <c r="N75" s="1197">
        <f>+ROUND(+SUM(N73:N74),0)</f>
        <v>0</v>
      </c>
      <c r="O75" s="1085"/>
      <c r="P75" s="1195">
        <f>+ROUND(+SUM(P73:P74),0)</f>
        <v>0</v>
      </c>
      <c r="Q75" s="1196">
        <f>+ROUND(+SUM(Q73:Q74),0)</f>
        <v>0</v>
      </c>
      <c r="R75" s="1034"/>
      <c r="S75" s="1843" t="s">
        <v>1095</v>
      </c>
      <c r="T75" s="1844"/>
      <c r="U75" s="1845"/>
      <c r="V75" s="1064"/>
      <c r="W75" s="1005"/>
      <c r="X75" s="1005"/>
      <c r="Y75" s="1005"/>
      <c r="Z75" s="1005"/>
    </row>
    <row r="76" spans="1:26" s="1006" customFormat="1" ht="6.75" customHeight="1">
      <c r="A76" s="1077"/>
      <c r="B76" s="1210"/>
      <c r="C76" s="1211"/>
      <c r="D76" s="1212"/>
      <c r="E76" s="1007"/>
      <c r="F76" s="1107"/>
      <c r="G76" s="1108"/>
      <c r="H76" s="1007"/>
      <c r="I76" s="1107"/>
      <c r="J76" s="1108"/>
      <c r="K76" s="1083"/>
      <c r="L76" s="1108"/>
      <c r="M76" s="1083"/>
      <c r="N76" s="1109"/>
      <c r="O76" s="1085"/>
      <c r="P76" s="1107"/>
      <c r="Q76" s="1108"/>
      <c r="R76" s="1034"/>
      <c r="S76" s="1213"/>
      <c r="T76" s="1214"/>
      <c r="U76" s="1215"/>
      <c r="V76" s="1064"/>
      <c r="W76" s="1005"/>
      <c r="X76" s="1005"/>
      <c r="Y76" s="1005"/>
      <c r="Z76" s="1005"/>
    </row>
    <row r="77" spans="1:26" s="1006" customFormat="1" ht="16.5" thickBot="1">
      <c r="A77" s="1077"/>
      <c r="B77" s="1216" t="s">
        <v>1096</v>
      </c>
      <c r="C77" s="1217"/>
      <c r="D77" s="1218"/>
      <c r="E77" s="1007"/>
      <c r="F77" s="1219">
        <f>+ROUND(F56+F63+F67+F71+F75,0)</f>
        <v>0</v>
      </c>
      <c r="G77" s="1220">
        <f>+ROUND(G56+G63+G67+G71+G75,0)</f>
        <v>383001</v>
      </c>
      <c r="H77" s="1007"/>
      <c r="I77" s="1219">
        <f>+ROUND(I56+I63+I67+I71+I75,0)</f>
        <v>0</v>
      </c>
      <c r="J77" s="1221">
        <f>+ROUND(J56+J63+J67+J71+J75,0)</f>
        <v>0</v>
      </c>
      <c r="K77" s="1083"/>
      <c r="L77" s="1221">
        <f>+ROUND(L56+L63+L67+L71+L75,0)</f>
        <v>0</v>
      </c>
      <c r="M77" s="1083"/>
      <c r="N77" s="1222">
        <f>+ROUND(N56+N63+N67+N71+N75,0)</f>
        <v>383001</v>
      </c>
      <c r="O77" s="1085"/>
      <c r="P77" s="1219">
        <f>+ROUND(P56+P63+P67+P71+P75,0)</f>
        <v>0</v>
      </c>
      <c r="Q77" s="1220">
        <f>+ROUND(Q56+Q63+Q67+Q71+Q75,0)</f>
        <v>383001</v>
      </c>
      <c r="R77" s="1034"/>
      <c r="S77" s="1846" t="s">
        <v>1097</v>
      </c>
      <c r="T77" s="1847"/>
      <c r="U77" s="1848"/>
      <c r="V77" s="1223"/>
      <c r="W77" s="1224"/>
      <c r="X77" s="1225"/>
      <c r="Y77" s="1224"/>
      <c r="Z77" s="1224"/>
    </row>
    <row r="78" spans="1:26" s="1006" customFormat="1" ht="15.75">
      <c r="A78" s="1077"/>
      <c r="B78" s="1078" t="s">
        <v>1098</v>
      </c>
      <c r="C78" s="1079"/>
      <c r="D78" s="1080"/>
      <c r="E78" s="1007"/>
      <c r="F78" s="1089"/>
      <c r="G78" s="1090"/>
      <c r="H78" s="1007"/>
      <c r="I78" s="1089"/>
      <c r="J78" s="1090"/>
      <c r="K78" s="1083"/>
      <c r="L78" s="1090"/>
      <c r="M78" s="1083"/>
      <c r="N78" s="1120"/>
      <c r="O78" s="1085"/>
      <c r="P78" s="1089"/>
      <c r="Q78" s="1090"/>
      <c r="R78" s="1034"/>
      <c r="S78" s="1078" t="s">
        <v>1098</v>
      </c>
      <c r="T78" s="1079"/>
      <c r="U78" s="1080"/>
      <c r="V78" s="1064"/>
      <c r="W78" s="1005"/>
      <c r="X78" s="1005"/>
      <c r="Y78" s="1005"/>
      <c r="Z78" s="1005"/>
    </row>
    <row r="79" spans="1:26" s="1006" customFormat="1" ht="15.75">
      <c r="A79" s="1077"/>
      <c r="B79" s="1092" t="s">
        <v>1099</v>
      </c>
      <c r="C79" s="1093"/>
      <c r="D79" s="1094"/>
      <c r="E79" s="1007"/>
      <c r="F79" s="1095">
        <f>+IF($P$2=0,$P79,0)</f>
        <v>0</v>
      </c>
      <c r="G79" s="1096">
        <f>+IF($P$2=0,$Q79,0)</f>
        <v>0</v>
      </c>
      <c r="H79" s="1007"/>
      <c r="I79" s="1095">
        <f>+IF(OR($P$2=98,$P$2=42,$P$2=96,$P$2=97),$P79,0)</f>
        <v>0</v>
      </c>
      <c r="J79" s="1096">
        <f>+IF(OR($P$2=98,$P$2=42,$P$2=96,$P$2=97),$Q79,0)</f>
        <v>0</v>
      </c>
      <c r="K79" s="1083"/>
      <c r="L79" s="1096">
        <f>+IF($P$2=33,$Q79,0)</f>
        <v>0</v>
      </c>
      <c r="M79" s="1083"/>
      <c r="N79" s="1097">
        <f>+ROUND(+G79+J79+L79,0)</f>
        <v>0</v>
      </c>
      <c r="O79" s="1085"/>
      <c r="P79" s="1095">
        <f>+ROUND(OTCHET!E422,0)</f>
        <v>0</v>
      </c>
      <c r="Q79" s="1096">
        <f>+ROUND(OTCHET!L422,0)</f>
        <v>0</v>
      </c>
      <c r="R79" s="1034"/>
      <c r="S79" s="1837" t="s">
        <v>1100</v>
      </c>
      <c r="T79" s="1838"/>
      <c r="U79" s="1839"/>
      <c r="V79" s="1064"/>
      <c r="W79" s="1005"/>
      <c r="X79" s="1005"/>
      <c r="Y79" s="1005"/>
      <c r="Z79" s="1005"/>
    </row>
    <row r="80" spans="1:26" s="1006" customFormat="1" ht="15.75">
      <c r="A80" s="1077"/>
      <c r="B80" s="1104" t="s">
        <v>1101</v>
      </c>
      <c r="C80" s="1105"/>
      <c r="D80" s="1106"/>
      <c r="E80" s="1007"/>
      <c r="F80" s="1107">
        <f>+IF($P$2=0,$P80,0)</f>
        <v>0</v>
      </c>
      <c r="G80" s="1108">
        <f>+IF($P$2=0,$Q80,0)</f>
        <v>0</v>
      </c>
      <c r="H80" s="1007"/>
      <c r="I80" s="1107">
        <f>+IF(OR($P$2=98,$P$2=42,$P$2=96,$P$2=97),$P80,0)</f>
        <v>0</v>
      </c>
      <c r="J80" s="1108">
        <f>+IF(OR($P$2=98,$P$2=42,$P$2=96,$P$2=97),$Q80,0)</f>
        <v>0</v>
      </c>
      <c r="K80" s="1083"/>
      <c r="L80" s="1108">
        <f>+IF($P$2=33,$Q80,0)</f>
        <v>0</v>
      </c>
      <c r="M80" s="1083"/>
      <c r="N80" s="1109">
        <f>+ROUND(+G80+J80+L80,0)</f>
        <v>0</v>
      </c>
      <c r="O80" s="1085"/>
      <c r="P80" s="1107">
        <f>+ROUND(OTCHET!E432,0)</f>
        <v>0</v>
      </c>
      <c r="Q80" s="1108">
        <f>+ROUND(OTCHET!L432,0)</f>
        <v>0</v>
      </c>
      <c r="R80" s="1034"/>
      <c r="S80" s="1828" t="s">
        <v>1102</v>
      </c>
      <c r="T80" s="1829"/>
      <c r="U80" s="1830"/>
      <c r="V80" s="1064"/>
      <c r="W80" s="1005"/>
      <c r="X80" s="1005"/>
      <c r="Y80" s="1005"/>
      <c r="Z80" s="1005"/>
    </row>
    <row r="81" spans="1:26" s="1006" customFormat="1" ht="16.5" thickBot="1">
      <c r="A81" s="1077"/>
      <c r="B81" s="1226" t="s">
        <v>1103</v>
      </c>
      <c r="C81" s="1227"/>
      <c r="D81" s="1228"/>
      <c r="E81" s="1007"/>
      <c r="F81" s="1229">
        <f>+ROUND(F79+F80,0)</f>
        <v>0</v>
      </c>
      <c r="G81" s="1230">
        <f>+ROUND(G79+G80,0)</f>
        <v>0</v>
      </c>
      <c r="H81" s="1007"/>
      <c r="I81" s="1229">
        <f>+ROUND(I79+I80,0)</f>
        <v>0</v>
      </c>
      <c r="J81" s="1230">
        <f>+ROUND(J79+J80,0)</f>
        <v>0</v>
      </c>
      <c r="K81" s="1083"/>
      <c r="L81" s="1230">
        <f>+ROUND(L79+L80,0)</f>
        <v>0</v>
      </c>
      <c r="M81" s="1083"/>
      <c r="N81" s="1231">
        <f>+ROUND(N79+N80,0)</f>
        <v>0</v>
      </c>
      <c r="O81" s="1085"/>
      <c r="P81" s="1229">
        <f>+ROUND(P79+P80,0)</f>
        <v>0</v>
      </c>
      <c r="Q81" s="1230">
        <f>+ROUND(Q79+Q80,0)</f>
        <v>0</v>
      </c>
      <c r="R81" s="1034"/>
      <c r="S81" s="1834" t="s">
        <v>1104</v>
      </c>
      <c r="T81" s="1835"/>
      <c r="U81" s="1836"/>
      <c r="V81" s="1223"/>
      <c r="W81" s="1224"/>
      <c r="X81" s="1225"/>
      <c r="Y81" s="1224"/>
      <c r="Z81" s="1224"/>
    </row>
    <row r="82" spans="1:26" s="1006" customFormat="1" ht="15.75" customHeight="1" thickBot="1">
      <c r="A82" s="1077"/>
      <c r="B82" s="1861" t="str">
        <f>+IF(+SUM(F82:N82)=0,0,"Контрола: дефицит/излишък = финансиране с обратен знак (Г. + Д. = 0)")</f>
        <v>Контрола: дефицит/излишък = финансиране с обратен знак (Г. + Д. = 0)</v>
      </c>
      <c r="C82" s="1862"/>
      <c r="D82" s="1863"/>
      <c r="E82" s="1007"/>
      <c r="F82" s="1232">
        <f>+ROUND(F83,0)+ROUND(F84,0)</f>
        <v>0</v>
      </c>
      <c r="G82" s="1233">
        <f>+ROUND(G83,0)+ROUND(G84,0)</f>
        <v>-513691</v>
      </c>
      <c r="H82" s="1007"/>
      <c r="I82" s="1232">
        <f>+ROUND(I83,0)+ROUND(I84,0)</f>
        <v>0</v>
      </c>
      <c r="J82" s="1233">
        <f>+ROUND(J83,0)+ROUND(J84,0)</f>
        <v>0</v>
      </c>
      <c r="K82" s="1007"/>
      <c r="L82" s="1233">
        <f>+ROUND(L83,0)+ROUND(L84,0)</f>
        <v>0</v>
      </c>
      <c r="M82" s="1007"/>
      <c r="N82" s="1234">
        <f>+ROUND(N83,0)+ROUND(N84,0)</f>
        <v>-513691</v>
      </c>
      <c r="O82" s="1235"/>
      <c r="P82" s="1232">
        <f>+ROUND(P83,0)+ROUND(P84,0)</f>
        <v>0</v>
      </c>
      <c r="Q82" s="1233">
        <f>+ROUND(Q83,0)+ROUND(Q84,0)</f>
        <v>-513691</v>
      </c>
      <c r="R82" s="1034"/>
      <c r="S82" s="1236"/>
      <c r="T82" s="1237"/>
      <c r="U82" s="1238"/>
      <c r="V82" s="1064"/>
      <c r="W82" s="1005"/>
      <c r="X82" s="1005"/>
      <c r="Y82" s="1005"/>
      <c r="Z82" s="1005"/>
    </row>
    <row r="83" spans="1:26" s="1006" customFormat="1" ht="19.5" thickTop="1">
      <c r="A83" s="1077"/>
      <c r="B83" s="1239" t="s">
        <v>1105</v>
      </c>
      <c r="C83" s="1240"/>
      <c r="D83" s="1241"/>
      <c r="E83" s="1007"/>
      <c r="F83" s="1242">
        <f>+ROUND(F48,0)-ROUND(F77,0)+ROUND(F81,0)</f>
        <v>0</v>
      </c>
      <c r="G83" s="1243">
        <f>+ROUND(G48,0)-ROUND(G77,0)+ROUND(G81,0)</f>
        <v>-383001</v>
      </c>
      <c r="H83" s="1007"/>
      <c r="I83" s="1242">
        <f>+ROUND(I48,0)-ROUND(I77,0)+ROUND(I81,0)</f>
        <v>0</v>
      </c>
      <c r="J83" s="1243">
        <f>+ROUND(J48,0)-ROUND(J77,0)+ROUND(J81,0)</f>
        <v>0</v>
      </c>
      <c r="K83" s="1083"/>
      <c r="L83" s="1243">
        <f>+ROUND(L48,0)-ROUND(L77,0)+ROUND(L81,0)</f>
        <v>0</v>
      </c>
      <c r="M83" s="1083"/>
      <c r="N83" s="1244">
        <f>+ROUND(N48,0)-ROUND(N77,0)+ROUND(N81,0)</f>
        <v>-383001</v>
      </c>
      <c r="O83" s="1245"/>
      <c r="P83" s="1242">
        <f>+ROUND(P48,0)-ROUND(P77,0)+ROUND(P81,0)</f>
        <v>0</v>
      </c>
      <c r="Q83" s="1243">
        <f>+ROUND(Q48,0)-ROUND(Q77,0)+ROUND(Q81,0)</f>
        <v>-383001</v>
      </c>
      <c r="R83" s="1034"/>
      <c r="S83" s="1239" t="s">
        <v>1105</v>
      </c>
      <c r="T83" s="1240"/>
      <c r="U83" s="1241"/>
      <c r="V83" s="1223"/>
      <c r="W83" s="1224"/>
      <c r="X83" s="1225"/>
      <c r="Y83" s="1224"/>
      <c r="Z83" s="1224"/>
    </row>
    <row r="84" spans="1:26" s="1006" customFormat="1" ht="19.5" thickBot="1">
      <c r="A84" s="1077"/>
      <c r="B84" s="1246" t="s">
        <v>1106</v>
      </c>
      <c r="C84" s="1247"/>
      <c r="D84" s="1248"/>
      <c r="E84" s="1249"/>
      <c r="F84" s="1250">
        <f>+ROUND(F101,0)+ROUND(F120,0)+ROUND(F127,0)-ROUND(F132,0)</f>
        <v>0</v>
      </c>
      <c r="G84" s="1251">
        <f>+ROUND(G101,0)+ROUND(G120,0)+ROUND(G127,0)-ROUND(G132,0)</f>
        <v>-130690</v>
      </c>
      <c r="H84" s="1007"/>
      <c r="I84" s="1250">
        <f>+ROUND(I101,0)+ROUND(I120,0)+ROUND(I127,0)-ROUND(I132,0)</f>
        <v>0</v>
      </c>
      <c r="J84" s="1251">
        <f>+ROUND(J101,0)+ROUND(J120,0)+ROUND(J127,0)-ROUND(J132,0)</f>
        <v>0</v>
      </c>
      <c r="K84" s="1083"/>
      <c r="L84" s="1251">
        <f>+ROUND(L101,0)+ROUND(L120,0)+ROUND(L127,0)-ROUND(L132,0)</f>
        <v>0</v>
      </c>
      <c r="M84" s="1083"/>
      <c r="N84" s="1252">
        <f>+ROUND(N101,0)+ROUND(N120,0)+ROUND(N127,0)-ROUND(N132,0)</f>
        <v>-130690</v>
      </c>
      <c r="O84" s="1245"/>
      <c r="P84" s="1250">
        <f>+ROUND(P101,0)+ROUND(P120,0)+ROUND(P127,0)-ROUND(P132,0)</f>
        <v>0</v>
      </c>
      <c r="Q84" s="1251">
        <f>+ROUND(Q101,0)+ROUND(Q120,0)+ROUND(Q127,0)-ROUND(Q132,0)</f>
        <v>-130690</v>
      </c>
      <c r="R84" s="1034"/>
      <c r="S84" s="1246" t="s">
        <v>1106</v>
      </c>
      <c r="T84" s="1247"/>
      <c r="U84" s="1248"/>
      <c r="V84" s="1223"/>
      <c r="W84" s="1224"/>
      <c r="X84" s="1225"/>
      <c r="Y84" s="1224"/>
      <c r="Z84" s="1224"/>
    </row>
    <row r="85" spans="1:26" s="1006" customFormat="1" ht="16.5" thickTop="1">
      <c r="A85" s="1077"/>
      <c r="B85" s="1078" t="s">
        <v>1107</v>
      </c>
      <c r="C85" s="1079"/>
      <c r="D85" s="1080"/>
      <c r="E85" s="1007"/>
      <c r="F85" s="1081"/>
      <c r="G85" s="1082"/>
      <c r="H85" s="1007"/>
      <c r="I85" s="1081"/>
      <c r="J85" s="1082"/>
      <c r="K85" s="1083"/>
      <c r="L85" s="1082"/>
      <c r="M85" s="1083"/>
      <c r="N85" s="1116"/>
      <c r="O85" s="1085"/>
      <c r="P85" s="1081"/>
      <c r="Q85" s="1082"/>
      <c r="R85" s="1034"/>
      <c r="S85" s="1078" t="s">
        <v>1107</v>
      </c>
      <c r="T85" s="1079"/>
      <c r="U85" s="1080"/>
      <c r="V85" s="1064"/>
      <c r="W85" s="1005"/>
      <c r="X85" s="1005"/>
      <c r="Y85" s="1005"/>
      <c r="Z85" s="1005"/>
    </row>
    <row r="86" spans="1:26" s="1006" customFormat="1" ht="15.75">
      <c r="A86" s="1077"/>
      <c r="B86" s="1253" t="s">
        <v>1108</v>
      </c>
      <c r="C86" s="1254"/>
      <c r="D86" s="1255"/>
      <c r="E86" s="1007"/>
      <c r="F86" s="1095"/>
      <c r="G86" s="1096"/>
      <c r="H86" s="1007"/>
      <c r="I86" s="1095"/>
      <c r="J86" s="1096"/>
      <c r="K86" s="1083"/>
      <c r="L86" s="1096"/>
      <c r="M86" s="1083"/>
      <c r="N86" s="1097"/>
      <c r="O86" s="1085"/>
      <c r="P86" s="1095"/>
      <c r="Q86" s="1096"/>
      <c r="R86" s="1034"/>
      <c r="S86" s="1253" t="s">
        <v>1108</v>
      </c>
      <c r="T86" s="1254"/>
      <c r="U86" s="1255"/>
      <c r="V86" s="1064"/>
      <c r="W86" s="1005"/>
      <c r="X86" s="1005"/>
      <c r="Y86" s="1005"/>
      <c r="Z86" s="1005"/>
    </row>
    <row r="87" spans="1:26" s="1006" customFormat="1" ht="15.75">
      <c r="A87" s="1077"/>
      <c r="B87" s="1098" t="s">
        <v>1109</v>
      </c>
      <c r="C87" s="1099"/>
      <c r="D87" s="1100"/>
      <c r="E87" s="1007"/>
      <c r="F87" s="1101">
        <f>+IF($P$2=0,$P87,0)</f>
        <v>0</v>
      </c>
      <c r="G87" s="1102">
        <f>+IF($P$2=0,$Q87,0)</f>
        <v>0</v>
      </c>
      <c r="H87" s="1007"/>
      <c r="I87" s="1101">
        <f>+IF(OR($P$2=98,$P$2=42,$P$2=96,$P$2=97),$P87,0)</f>
        <v>0</v>
      </c>
      <c r="J87" s="1102">
        <f>+IF(OR($P$2=98,$P$2=42,$P$2=96,$P$2=97),$Q87,0)</f>
        <v>0</v>
      </c>
      <c r="K87" s="1083"/>
      <c r="L87" s="1102">
        <f>+IF($P$2=33,$Q87,0)</f>
        <v>0</v>
      </c>
      <c r="M87" s="1083"/>
      <c r="N87" s="1103">
        <f>+ROUND(+G87+J87+L87,0)</f>
        <v>0</v>
      </c>
      <c r="O87" s="1085"/>
      <c r="P87" s="1101">
        <f>+ROUND(+OTCHET!E465+OTCHET!E466,0)</f>
        <v>0</v>
      </c>
      <c r="Q87" s="1102">
        <f>+ROUND(+OTCHET!L465+OTCHET!L466,0)</f>
        <v>0</v>
      </c>
      <c r="R87" s="1034"/>
      <c r="S87" s="1837" t="s">
        <v>1110</v>
      </c>
      <c r="T87" s="1838"/>
      <c r="U87" s="1839"/>
      <c r="V87" s="1064"/>
      <c r="W87" s="1005"/>
      <c r="X87" s="1005"/>
      <c r="Y87" s="1005"/>
      <c r="Z87" s="1005"/>
    </row>
    <row r="88" spans="1:26" s="1006" customFormat="1" ht="15.75">
      <c r="A88" s="1077"/>
      <c r="B88" s="1104" t="s">
        <v>1111</v>
      </c>
      <c r="C88" s="1105"/>
      <c r="D88" s="1106"/>
      <c r="E88" s="1007"/>
      <c r="F88" s="1107">
        <f>+IF($P$2=0,$P88,0)</f>
        <v>0</v>
      </c>
      <c r="G88" s="1108">
        <f>+IF($P$2=0,$Q88,0)</f>
        <v>0</v>
      </c>
      <c r="H88" s="1007"/>
      <c r="I88" s="1107">
        <f>+IF(OR($P$2=98,$P$2=42,$P$2=96,$P$2=97),$P88,0)</f>
        <v>0</v>
      </c>
      <c r="J88" s="1108">
        <f>+IF(OR($P$2=98,$P$2=42,$P$2=96,$P$2=97),$Q88,0)</f>
        <v>0</v>
      </c>
      <c r="K88" s="1083"/>
      <c r="L88" s="1108">
        <f>+IF($P$2=33,$Q88,0)</f>
        <v>0</v>
      </c>
      <c r="M88" s="1083"/>
      <c r="N88" s="1109">
        <f>+ROUND(+G88+J88+L88,0)</f>
        <v>0</v>
      </c>
      <c r="O88" s="1085"/>
      <c r="P88" s="1107">
        <f>+ROUND(OTCHET!E467+OTCHET!E538,0)</f>
        <v>0</v>
      </c>
      <c r="Q88" s="1108">
        <f>+ROUND(OTCHET!L467+OTCHET!L538,0)</f>
        <v>0</v>
      </c>
      <c r="R88" s="1034"/>
      <c r="S88" s="1828" t="s">
        <v>1112</v>
      </c>
      <c r="T88" s="1829"/>
      <c r="U88" s="1830"/>
      <c r="V88" s="1064"/>
      <c r="W88" s="1005"/>
      <c r="X88" s="1005"/>
      <c r="Y88" s="1005"/>
      <c r="Z88" s="1005"/>
    </row>
    <row r="89" spans="1:26" s="1006" customFormat="1" ht="15.75">
      <c r="A89" s="1077"/>
      <c r="B89" s="1110" t="s">
        <v>1113</v>
      </c>
      <c r="C89" s="1111"/>
      <c r="D89" s="1112"/>
      <c r="E89" s="1007"/>
      <c r="F89" s="1113">
        <f>+ROUND(+SUM(F87:F88),0)</f>
        <v>0</v>
      </c>
      <c r="G89" s="1114">
        <f>+ROUND(+SUM(G87:G88),0)</f>
        <v>0</v>
      </c>
      <c r="H89" s="1007"/>
      <c r="I89" s="1113">
        <f>+ROUND(+SUM(I87:I88),0)</f>
        <v>0</v>
      </c>
      <c r="J89" s="1114">
        <f>+ROUND(+SUM(J87:J88),0)</f>
        <v>0</v>
      </c>
      <c r="K89" s="1083"/>
      <c r="L89" s="1114">
        <f>+ROUND(+SUM(L87:L88),0)</f>
        <v>0</v>
      </c>
      <c r="M89" s="1083"/>
      <c r="N89" s="1115">
        <f>+ROUND(+SUM(N87:N88),0)</f>
        <v>0</v>
      </c>
      <c r="O89" s="1085"/>
      <c r="P89" s="1113">
        <f>+ROUND(+SUM(P87:P88),0)</f>
        <v>0</v>
      </c>
      <c r="Q89" s="1114">
        <f>+ROUND(+SUM(Q87:Q88),0)</f>
        <v>0</v>
      </c>
      <c r="R89" s="1034"/>
      <c r="S89" s="1843" t="s">
        <v>1114</v>
      </c>
      <c r="T89" s="1844"/>
      <c r="U89" s="1845"/>
      <c r="V89" s="1064"/>
      <c r="W89" s="1005"/>
      <c r="X89" s="1005"/>
      <c r="Y89" s="1005"/>
      <c r="Z89" s="1005"/>
    </row>
    <row r="90" spans="1:26" s="1006" customFormat="1" ht="15.75">
      <c r="A90" s="1077"/>
      <c r="B90" s="1086" t="s">
        <v>1115</v>
      </c>
      <c r="C90" s="1087"/>
      <c r="D90" s="1088"/>
      <c r="E90" s="1007"/>
      <c r="F90" s="1081"/>
      <c r="G90" s="1082"/>
      <c r="H90" s="1007"/>
      <c r="I90" s="1081"/>
      <c r="J90" s="1082"/>
      <c r="K90" s="1083"/>
      <c r="L90" s="1082"/>
      <c r="M90" s="1083"/>
      <c r="N90" s="1116"/>
      <c r="O90" s="1085"/>
      <c r="P90" s="1081"/>
      <c r="Q90" s="1082"/>
      <c r="R90" s="1034"/>
      <c r="S90" s="1086" t="s">
        <v>1115</v>
      </c>
      <c r="T90" s="1087"/>
      <c r="U90" s="1088"/>
      <c r="V90" s="1064"/>
      <c r="W90" s="1005"/>
      <c r="X90" s="1005"/>
      <c r="Y90" s="1005"/>
      <c r="Z90" s="1005"/>
    </row>
    <row r="91" spans="1:26" s="1006" customFormat="1" ht="15.75">
      <c r="A91" s="1077"/>
      <c r="B91" s="1092" t="s">
        <v>1116</v>
      </c>
      <c r="C91" s="1093"/>
      <c r="D91" s="1094"/>
      <c r="E91" s="1007"/>
      <c r="F91" s="1095">
        <f>+IF($P$2=0,$P91,0)</f>
        <v>0</v>
      </c>
      <c r="G91" s="1096">
        <f>+IF($P$2=0,$Q91,0)</f>
        <v>0</v>
      </c>
      <c r="H91" s="1007"/>
      <c r="I91" s="1095">
        <f>+IF(OR($P$2=98,$P$2=42,$P$2=96,$P$2=97),$P91,0)</f>
        <v>0</v>
      </c>
      <c r="J91" s="1096">
        <f>+IF(OR($P$2=98,$P$2=42,$P$2=96,$P$2=97),$Q91,0)</f>
        <v>0</v>
      </c>
      <c r="K91" s="1083"/>
      <c r="L91" s="1096">
        <f>+IF($P$2=33,$Q91,0)</f>
        <v>0</v>
      </c>
      <c r="M91" s="1083"/>
      <c r="N91" s="1097">
        <f>+ROUND(+G91+J91+L91,0)</f>
        <v>0</v>
      </c>
      <c r="O91" s="1085"/>
      <c r="P91" s="1095">
        <f>+ROUND(OTCHET!E469+OTCHET!E472+OTCHET!E482,0)</f>
        <v>0</v>
      </c>
      <c r="Q91" s="1096">
        <f>+ROUND(OTCHET!L469+OTCHET!L472+OTCHET!L482,0)</f>
        <v>0</v>
      </c>
      <c r="R91" s="1034"/>
      <c r="S91" s="1837" t="s">
        <v>1117</v>
      </c>
      <c r="T91" s="1838"/>
      <c r="U91" s="1839"/>
      <c r="V91" s="1064"/>
      <c r="W91" s="1005"/>
      <c r="X91" s="1005"/>
      <c r="Y91" s="1005"/>
      <c r="Z91" s="1005"/>
    </row>
    <row r="92" spans="1:26" s="1006" customFormat="1" ht="15.75">
      <c r="A92" s="1077"/>
      <c r="B92" s="1098" t="s">
        <v>1118</v>
      </c>
      <c r="C92" s="1099"/>
      <c r="D92" s="1100"/>
      <c r="E92" s="1007"/>
      <c r="F92" s="1107">
        <f>+IF($P$2=0,$P92,0)</f>
        <v>0</v>
      </c>
      <c r="G92" s="1108">
        <f>+IF($P$2=0,$Q92,0)</f>
        <v>0</v>
      </c>
      <c r="H92" s="1007"/>
      <c r="I92" s="1107">
        <f>+IF(OR($P$2=98,$P$2=42,$P$2=96,$P$2=97),$P92,0)</f>
        <v>0</v>
      </c>
      <c r="J92" s="1108">
        <f>+IF(OR($P$2=98,$P$2=42,$P$2=96,$P$2=97),$Q92,0)</f>
        <v>0</v>
      </c>
      <c r="K92" s="1083"/>
      <c r="L92" s="1108">
        <f>+IF($P$2=33,$Q92,0)</f>
        <v>0</v>
      </c>
      <c r="M92" s="1083"/>
      <c r="N92" s="1109">
        <f>+ROUND(+G92+J92+L92,0)</f>
        <v>0</v>
      </c>
      <c r="O92" s="1085"/>
      <c r="P92" s="1107">
        <f>+ROUND(OTCHET!E470+OTCHET!E473+OTCHET!E483+OTCHET!E505+IF(+OTCHET!E497&gt;0,+OTCHET!E497,0),0)</f>
        <v>0</v>
      </c>
      <c r="Q92" s="1108">
        <f>+ROUND(OTCHET!L470+OTCHET!L473+OTCHET!L483+OTCHET!L505+IF(+OTCHET!L497&gt;0,+OTCHET!L497,0),0)</f>
        <v>0</v>
      </c>
      <c r="R92" s="1034"/>
      <c r="S92" s="1828" t="s">
        <v>1119</v>
      </c>
      <c r="T92" s="1829"/>
      <c r="U92" s="1830"/>
      <c r="V92" s="1064"/>
      <c r="W92" s="1005"/>
      <c r="X92" s="1005"/>
      <c r="Y92" s="1005"/>
      <c r="Z92" s="1005"/>
    </row>
    <row r="93" spans="1:26" s="1006" customFormat="1" ht="15.75">
      <c r="A93" s="1077"/>
      <c r="B93" s="1098" t="s">
        <v>1120</v>
      </c>
      <c r="C93" s="1099"/>
      <c r="D93" s="1100"/>
      <c r="E93" s="1007"/>
      <c r="F93" s="1101">
        <f>+IF($P$2=0,$P93,0)</f>
        <v>0</v>
      </c>
      <c r="G93" s="1102">
        <f>+IF($P$2=0,$Q93,0)</f>
        <v>0</v>
      </c>
      <c r="H93" s="1007"/>
      <c r="I93" s="1101">
        <f>+IF(OR($P$2=98,$P$2=42,$P$2=96,$P$2=97),$P93,0)</f>
        <v>0</v>
      </c>
      <c r="J93" s="1102">
        <f>+IF(OR($P$2=98,$P$2=42,$P$2=96,$P$2=97),$Q93,0)</f>
        <v>0</v>
      </c>
      <c r="K93" s="1083"/>
      <c r="L93" s="1102">
        <f>+IF($P$2=33,$Q93,0)</f>
        <v>0</v>
      </c>
      <c r="M93" s="1083"/>
      <c r="N93" s="1103">
        <f>+ROUND(+G93+J93+L93,0)</f>
        <v>0</v>
      </c>
      <c r="O93" s="1085"/>
      <c r="P93" s="1101">
        <f>+ROUND(+SUM(OTCHET!E475:E477),0)</f>
        <v>0</v>
      </c>
      <c r="Q93" s="1102">
        <f>+ROUND(+SUM(OTCHET!L475:L477),0)</f>
        <v>0</v>
      </c>
      <c r="R93" s="1034"/>
      <c r="S93" s="1828" t="s">
        <v>1121</v>
      </c>
      <c r="T93" s="1829"/>
      <c r="U93" s="1830"/>
      <c r="V93" s="1064"/>
      <c r="W93" s="1005"/>
      <c r="X93" s="1005"/>
      <c r="Y93" s="1005"/>
      <c r="Z93" s="1005"/>
    </row>
    <row r="94" spans="1:26" s="1006" customFormat="1" ht="15.75">
      <c r="A94" s="1077"/>
      <c r="B94" s="1256" t="s">
        <v>1122</v>
      </c>
      <c r="C94" s="1257"/>
      <c r="D94" s="1258"/>
      <c r="E94" s="1007"/>
      <c r="F94" s="1089">
        <f>+IF($P$2=0,$P94,0)</f>
        <v>0</v>
      </c>
      <c r="G94" s="1090">
        <f>+IF($P$2=0,$Q94,0)</f>
        <v>0</v>
      </c>
      <c r="H94" s="1007"/>
      <c r="I94" s="1089">
        <f>+IF(OR($P$2=98,$P$2=42,$P$2=96,$P$2=97),$P94,0)</f>
        <v>0</v>
      </c>
      <c r="J94" s="1090">
        <f>+IF(OR($P$2=98,$P$2=42,$P$2=96,$P$2=97),$Q94,0)</f>
        <v>0</v>
      </c>
      <c r="K94" s="1083"/>
      <c r="L94" s="1090">
        <f>+IF($P$2=33,$Q94,0)</f>
        <v>0</v>
      </c>
      <c r="M94" s="1083"/>
      <c r="N94" s="1120">
        <f>+ROUND(+G94+J94+L94,0)</f>
        <v>0</v>
      </c>
      <c r="O94" s="1085"/>
      <c r="P94" s="1089">
        <f>+ROUND(+SUM(OTCHET!E478:E479),0)</f>
        <v>0</v>
      </c>
      <c r="Q94" s="1090">
        <f>+ROUND(+SUM(OTCHET!L478:L479),0)</f>
        <v>0</v>
      </c>
      <c r="R94" s="1034"/>
      <c r="S94" s="1858" t="s">
        <v>1123</v>
      </c>
      <c r="T94" s="1859"/>
      <c r="U94" s="1860"/>
      <c r="V94" s="1064"/>
      <c r="W94" s="1005"/>
      <c r="X94" s="1005"/>
      <c r="Y94" s="1005"/>
      <c r="Z94" s="1005"/>
    </row>
    <row r="95" spans="1:26" s="1006" customFormat="1" ht="15.75">
      <c r="A95" s="1077"/>
      <c r="B95" s="1110" t="s">
        <v>1124</v>
      </c>
      <c r="C95" s="1111"/>
      <c r="D95" s="1112"/>
      <c r="E95" s="1007"/>
      <c r="F95" s="1113">
        <f>+ROUND(+SUM(F91:F94),0)</f>
        <v>0</v>
      </c>
      <c r="G95" s="1114">
        <f>+ROUND(+SUM(G91:G94),0)</f>
        <v>0</v>
      </c>
      <c r="H95" s="1007"/>
      <c r="I95" s="1113">
        <f>+ROUND(+SUM(I91:I94),0)</f>
        <v>0</v>
      </c>
      <c r="J95" s="1114">
        <f>+ROUND(+SUM(J91:J94),0)</f>
        <v>0</v>
      </c>
      <c r="K95" s="1083"/>
      <c r="L95" s="1114">
        <f>+ROUND(+SUM(L91:L94),0)</f>
        <v>0</v>
      </c>
      <c r="M95" s="1083"/>
      <c r="N95" s="1115">
        <f>+ROUND(+SUM(N91:N94),0)</f>
        <v>0</v>
      </c>
      <c r="O95" s="1085"/>
      <c r="P95" s="1113">
        <f>+ROUND(+SUM(P91:P94),0)</f>
        <v>0</v>
      </c>
      <c r="Q95" s="1114">
        <f>+ROUND(+SUM(Q91:Q94),0)</f>
        <v>0</v>
      </c>
      <c r="R95" s="1034"/>
      <c r="S95" s="1843" t="s">
        <v>1125</v>
      </c>
      <c r="T95" s="1844"/>
      <c r="U95" s="1845"/>
      <c r="V95" s="1064"/>
      <c r="W95" s="1005"/>
      <c r="X95" s="1005"/>
      <c r="Y95" s="1005"/>
      <c r="Z95" s="1005"/>
    </row>
    <row r="96" spans="1:26" s="1006" customFormat="1" ht="15.75">
      <c r="A96" s="1077"/>
      <c r="B96" s="1086" t="s">
        <v>1126</v>
      </c>
      <c r="C96" s="1087"/>
      <c r="D96" s="1088"/>
      <c r="E96" s="1007"/>
      <c r="F96" s="1081"/>
      <c r="G96" s="1082"/>
      <c r="H96" s="1007"/>
      <c r="I96" s="1081"/>
      <c r="J96" s="1082"/>
      <c r="K96" s="1083"/>
      <c r="L96" s="1082"/>
      <c r="M96" s="1083"/>
      <c r="N96" s="1116"/>
      <c r="O96" s="1085"/>
      <c r="P96" s="1081"/>
      <c r="Q96" s="1082"/>
      <c r="R96" s="1034"/>
      <c r="S96" s="1086" t="s">
        <v>1126</v>
      </c>
      <c r="T96" s="1087"/>
      <c r="U96" s="1088"/>
      <c r="V96" s="1064"/>
      <c r="W96" s="1005"/>
      <c r="X96" s="1005"/>
      <c r="Y96" s="1005"/>
      <c r="Z96" s="1005"/>
    </row>
    <row r="97" spans="1:26" s="1006" customFormat="1" ht="15.75">
      <c r="A97" s="1077"/>
      <c r="B97" s="1092" t="s">
        <v>1127</v>
      </c>
      <c r="C97" s="1093"/>
      <c r="D97" s="1094"/>
      <c r="E97" s="1007"/>
      <c r="F97" s="1095">
        <f>+IF($P$2=0,$P97,0)</f>
        <v>0</v>
      </c>
      <c r="G97" s="1096">
        <f>+IF($P$2=0,$Q97,0)</f>
        <v>0</v>
      </c>
      <c r="H97" s="1007"/>
      <c r="I97" s="1095">
        <f>+IF(OR($P$2=98,$P$2=42,$P$2=96,$P$2=97),$P97,0)</f>
        <v>0</v>
      </c>
      <c r="J97" s="1096">
        <f>+IF(OR($P$2=98,$P$2=42,$P$2=96,$P$2=97),$Q97,0)</f>
        <v>0</v>
      </c>
      <c r="K97" s="1083"/>
      <c r="L97" s="1096">
        <f>+IF($P$2=33,$Q97,0)</f>
        <v>0</v>
      </c>
      <c r="M97" s="1083"/>
      <c r="N97" s="1097">
        <f>+ROUND(+G97+J97+L97,0)</f>
        <v>0</v>
      </c>
      <c r="O97" s="1085"/>
      <c r="P97" s="1095">
        <f>+ROUND(OTCHET!E539+OTCHET!E544,0)</f>
        <v>0</v>
      </c>
      <c r="Q97" s="1096">
        <f>+ROUND(OTCHET!L539+OTCHET!L544,0)</f>
        <v>0</v>
      </c>
      <c r="R97" s="1034"/>
      <c r="S97" s="1837" t="s">
        <v>1128</v>
      </c>
      <c r="T97" s="1838"/>
      <c r="U97" s="1839"/>
      <c r="V97" s="1064"/>
      <c r="W97" s="1005"/>
      <c r="X97" s="1005"/>
      <c r="Y97" s="1005"/>
      <c r="Z97" s="1005"/>
    </row>
    <row r="98" spans="1:26" s="1006" customFormat="1" ht="15.75">
      <c r="A98" s="1077"/>
      <c r="B98" s="1104" t="s">
        <v>1129</v>
      </c>
      <c r="C98" s="1105"/>
      <c r="D98" s="1106"/>
      <c r="E98" s="1007"/>
      <c r="F98" s="1107">
        <f>+IF($P$2=0,$P98,0)</f>
        <v>0</v>
      </c>
      <c r="G98" s="1108">
        <f>+IF($P$2=0,$Q98,0)</f>
        <v>0</v>
      </c>
      <c r="H98" s="1007"/>
      <c r="I98" s="1107">
        <f>+IF(OR($P$2=98,$P$2=42,$P$2=96,$P$2=97),$P98,0)</f>
        <v>0</v>
      </c>
      <c r="J98" s="1108">
        <f>+IF(OR($P$2=98,$P$2=42,$P$2=96,$P$2=97),$Q98,0)</f>
        <v>0</v>
      </c>
      <c r="K98" s="1083"/>
      <c r="L98" s="1108">
        <f>+IF($P$2=33,$Q98,0)</f>
        <v>0</v>
      </c>
      <c r="M98" s="1083"/>
      <c r="N98" s="1109">
        <f>+ROUND(+G98+J98+L98,0)</f>
        <v>0</v>
      </c>
      <c r="O98" s="1085"/>
      <c r="P98" s="1107">
        <f>+ROUND(+OTCHET!E480+OTCHET!E561+OTCHET!E563,0)</f>
        <v>0</v>
      </c>
      <c r="Q98" s="1108">
        <f>+ROUND(+OTCHET!L480+OTCHET!L561+OTCHET!L563,0)</f>
        <v>0</v>
      </c>
      <c r="R98" s="1034"/>
      <c r="S98" s="1828" t="s">
        <v>1130</v>
      </c>
      <c r="T98" s="1829"/>
      <c r="U98" s="1830"/>
      <c r="V98" s="1064"/>
      <c r="W98" s="1005"/>
      <c r="X98" s="1005"/>
      <c r="Y98" s="1005"/>
      <c r="Z98" s="1005"/>
    </row>
    <row r="99" spans="1:26" s="1006" customFormat="1" ht="15.75">
      <c r="A99" s="1077"/>
      <c r="B99" s="1110" t="s">
        <v>1131</v>
      </c>
      <c r="C99" s="1111"/>
      <c r="D99" s="1112"/>
      <c r="E99" s="1007"/>
      <c r="F99" s="1113">
        <f>+ROUND(+SUM(F97:F98),0)</f>
        <v>0</v>
      </c>
      <c r="G99" s="1114">
        <f>+ROUND(+SUM(G97:G98),0)</f>
        <v>0</v>
      </c>
      <c r="H99" s="1007"/>
      <c r="I99" s="1113">
        <f>+ROUND(+SUM(I97:I98),0)</f>
        <v>0</v>
      </c>
      <c r="J99" s="1114">
        <f>+ROUND(+SUM(J97:J98),0)</f>
        <v>0</v>
      </c>
      <c r="K99" s="1083"/>
      <c r="L99" s="1114">
        <f>+ROUND(+SUM(L97:L98),0)</f>
        <v>0</v>
      </c>
      <c r="M99" s="1083"/>
      <c r="N99" s="1115">
        <f>+ROUND(+SUM(N97:N98),0)</f>
        <v>0</v>
      </c>
      <c r="O99" s="1085"/>
      <c r="P99" s="1113">
        <f>+ROUND(+SUM(P97:P98),0)</f>
        <v>0</v>
      </c>
      <c r="Q99" s="1114">
        <f>+ROUND(+SUM(Q97:Q98),0)</f>
        <v>0</v>
      </c>
      <c r="R99" s="1034"/>
      <c r="S99" s="1843" t="s">
        <v>1132</v>
      </c>
      <c r="T99" s="1844"/>
      <c r="U99" s="1845"/>
      <c r="V99" s="1064"/>
      <c r="W99" s="1005"/>
      <c r="X99" s="1005"/>
      <c r="Y99" s="1005"/>
      <c r="Z99" s="1005"/>
    </row>
    <row r="100" spans="1:26" s="1006" customFormat="1" ht="8.25" customHeight="1">
      <c r="A100" s="1077"/>
      <c r="B100" s="1180"/>
      <c r="C100" s="1118"/>
      <c r="D100" s="1119"/>
      <c r="E100" s="1007"/>
      <c r="F100" s="1095"/>
      <c r="G100" s="1096"/>
      <c r="H100" s="1007"/>
      <c r="I100" s="1095"/>
      <c r="J100" s="1096"/>
      <c r="K100" s="1083"/>
      <c r="L100" s="1096"/>
      <c r="M100" s="1083"/>
      <c r="N100" s="1097"/>
      <c r="O100" s="1085"/>
      <c r="P100" s="1095"/>
      <c r="Q100" s="1096"/>
      <c r="R100" s="1034"/>
      <c r="S100" s="1181"/>
      <c r="T100" s="1182"/>
      <c r="U100" s="1183"/>
      <c r="V100" s="1064"/>
      <c r="W100" s="1005"/>
      <c r="X100" s="1005"/>
      <c r="Y100" s="1005"/>
      <c r="Z100" s="1005"/>
    </row>
    <row r="101" spans="1:26" s="1006" customFormat="1" ht="16.5" thickBot="1">
      <c r="A101" s="1077"/>
      <c r="B101" s="1184" t="s">
        <v>1133</v>
      </c>
      <c r="C101" s="1185"/>
      <c r="D101" s="1186"/>
      <c r="E101" s="1007"/>
      <c r="F101" s="1187">
        <f>+ROUND(F89+F95+F99,0)</f>
        <v>0</v>
      </c>
      <c r="G101" s="1188">
        <f>+ROUND(G89+G95+G99,0)</f>
        <v>0</v>
      </c>
      <c r="H101" s="1007"/>
      <c r="I101" s="1187">
        <f>+ROUND(I89+I95+I99,0)</f>
        <v>0</v>
      </c>
      <c r="J101" s="1188">
        <f>+ROUND(J89+J95+J99,0)</f>
        <v>0</v>
      </c>
      <c r="K101" s="1083"/>
      <c r="L101" s="1188">
        <f>+ROUND(L89+L95+L99,0)</f>
        <v>0</v>
      </c>
      <c r="M101" s="1083"/>
      <c r="N101" s="1189">
        <f>+ROUND(N89+N95+N99,0)</f>
        <v>0</v>
      </c>
      <c r="O101" s="1190"/>
      <c r="P101" s="1187">
        <f>+ROUND(P89+P95+P99,0)</f>
        <v>0</v>
      </c>
      <c r="Q101" s="1188">
        <f>+ROUND(Q89+Q95+Q99,0)</f>
        <v>0</v>
      </c>
      <c r="R101" s="1034"/>
      <c r="S101" s="1855" t="s">
        <v>1134</v>
      </c>
      <c r="T101" s="1856"/>
      <c r="U101" s="1857"/>
      <c r="V101" s="1064"/>
      <c r="W101" s="1005"/>
      <c r="X101" s="1005"/>
      <c r="Y101" s="1005"/>
      <c r="Z101" s="1005"/>
    </row>
    <row r="102" spans="1:26" s="1006" customFormat="1" ht="15.75">
      <c r="A102" s="1077"/>
      <c r="B102" s="1078" t="s">
        <v>1135</v>
      </c>
      <c r="C102" s="1079"/>
      <c r="D102" s="1080"/>
      <c r="E102" s="1007"/>
      <c r="F102" s="1089"/>
      <c r="G102" s="1090"/>
      <c r="H102" s="1007"/>
      <c r="I102" s="1089"/>
      <c r="J102" s="1090"/>
      <c r="K102" s="1083"/>
      <c r="L102" s="1090"/>
      <c r="M102" s="1083"/>
      <c r="N102" s="1120"/>
      <c r="O102" s="1085"/>
      <c r="P102" s="1089"/>
      <c r="Q102" s="1090"/>
      <c r="R102" s="1034"/>
      <c r="S102" s="1259" t="s">
        <v>1135</v>
      </c>
      <c r="T102" s="1260"/>
      <c r="U102" s="1261"/>
      <c r="V102" s="1064"/>
      <c r="W102" s="1005"/>
      <c r="X102" s="1005"/>
      <c r="Y102" s="1005"/>
      <c r="Z102" s="1005"/>
    </row>
    <row r="103" spans="1:26" s="1006" customFormat="1" ht="15.75">
      <c r="A103" s="1077"/>
      <c r="B103" s="1253" t="s">
        <v>1136</v>
      </c>
      <c r="C103" s="1254"/>
      <c r="D103" s="1255"/>
      <c r="E103" s="1007"/>
      <c r="F103" s="1095"/>
      <c r="G103" s="1096"/>
      <c r="H103" s="1007"/>
      <c r="I103" s="1095"/>
      <c r="J103" s="1096"/>
      <c r="K103" s="1083"/>
      <c r="L103" s="1096"/>
      <c r="M103" s="1083"/>
      <c r="N103" s="1097"/>
      <c r="O103" s="1085"/>
      <c r="P103" s="1095"/>
      <c r="Q103" s="1096"/>
      <c r="R103" s="1034"/>
      <c r="S103" s="1262" t="s">
        <v>1136</v>
      </c>
      <c r="T103" s="1263"/>
      <c r="U103" s="1264"/>
      <c r="V103" s="1064"/>
      <c r="W103" s="1005"/>
      <c r="X103" s="1005"/>
      <c r="Y103" s="1005"/>
      <c r="Z103" s="1005"/>
    </row>
    <row r="104" spans="1:26" s="1006" customFormat="1" ht="15.75">
      <c r="A104" s="1077"/>
      <c r="B104" s="1098" t="s">
        <v>1137</v>
      </c>
      <c r="C104" s="1099"/>
      <c r="D104" s="1100"/>
      <c r="E104" s="1007"/>
      <c r="F104" s="1101">
        <f>+IF($P$2=0,$P104,0)</f>
        <v>0</v>
      </c>
      <c r="G104" s="1102">
        <f>+IF($P$2=0,$Q104,0)</f>
        <v>0</v>
      </c>
      <c r="H104" s="1007"/>
      <c r="I104" s="1101">
        <f>+IF(OR($P$2=98,$P$2=42,$P$2=96,$P$2=97),$P104,0)</f>
        <v>0</v>
      </c>
      <c r="J104" s="1102">
        <f>+IF(OR($P$2=98,$P$2=42,$P$2=96,$P$2=97),$Q104,0)</f>
        <v>0</v>
      </c>
      <c r="K104" s="1083"/>
      <c r="L104" s="1102">
        <f>+IF($P$2=33,$Q104,0)</f>
        <v>0</v>
      </c>
      <c r="M104" s="1083"/>
      <c r="N104" s="1103">
        <f>+ROUND(+G104+J104+L104,0)</f>
        <v>0</v>
      </c>
      <c r="O104" s="1085"/>
      <c r="P104" s="1101">
        <f>+ROUND(OTCHET!E501+OTCHET!E502+OTCHET!E515,0)</f>
        <v>0</v>
      </c>
      <c r="Q104" s="1102">
        <f>+ROUND(OTCHET!L501+OTCHET!L502+OTCHET!L515,0)</f>
        <v>0</v>
      </c>
      <c r="R104" s="1034"/>
      <c r="S104" s="1837" t="s">
        <v>1138</v>
      </c>
      <c r="T104" s="1838"/>
      <c r="U104" s="1839"/>
      <c r="V104" s="1064"/>
      <c r="W104" s="1005"/>
      <c r="X104" s="1005"/>
      <c r="Y104" s="1005"/>
      <c r="Z104" s="1005"/>
    </row>
    <row r="105" spans="1:26" s="1006" customFormat="1" ht="15.75">
      <c r="A105" s="1077"/>
      <c r="B105" s="1104" t="s">
        <v>1139</v>
      </c>
      <c r="C105" s="1105"/>
      <c r="D105" s="1106"/>
      <c r="E105" s="1007"/>
      <c r="F105" s="1107">
        <f>+IF($P$2=0,$P105,0)</f>
        <v>0</v>
      </c>
      <c r="G105" s="1108">
        <f>+IF($P$2=0,$Q105,0)</f>
        <v>0</v>
      </c>
      <c r="H105" s="1007"/>
      <c r="I105" s="1107">
        <f>+IF(OR($P$2=98,$P$2=42,$P$2=96,$P$2=97),$P105,0)</f>
        <v>0</v>
      </c>
      <c r="J105" s="1108">
        <f>+IF(OR($P$2=98,$P$2=42,$P$2=96,$P$2=97),$Q105,0)</f>
        <v>0</v>
      </c>
      <c r="K105" s="1083"/>
      <c r="L105" s="1108">
        <f>+IF($P$2=33,$Q105,0)</f>
        <v>0</v>
      </c>
      <c r="M105" s="1083"/>
      <c r="N105" s="1109">
        <f>+ROUND(+G105+J105+L105,0)</f>
        <v>0</v>
      </c>
      <c r="O105" s="1085"/>
      <c r="P105" s="1107">
        <f>+ROUND(OTCHET!E503+OTCHET!E504+OTCHET!E519,0)</f>
        <v>0</v>
      </c>
      <c r="Q105" s="1108">
        <f>+ROUND(OTCHET!L503+OTCHET!L504+OTCHET!L519,0)</f>
        <v>0</v>
      </c>
      <c r="R105" s="1034"/>
      <c r="S105" s="1828" t="s">
        <v>1140</v>
      </c>
      <c r="T105" s="1829"/>
      <c r="U105" s="1830"/>
      <c r="V105" s="1064"/>
      <c r="W105" s="1005"/>
      <c r="X105" s="1005"/>
      <c r="Y105" s="1005"/>
      <c r="Z105" s="1005"/>
    </row>
    <row r="106" spans="1:26" s="1006" customFormat="1" ht="15.75">
      <c r="A106" s="1077"/>
      <c r="B106" s="1192" t="s">
        <v>1141</v>
      </c>
      <c r="C106" s="1193"/>
      <c r="D106" s="1194"/>
      <c r="E106" s="1007"/>
      <c r="F106" s="1195">
        <f>+ROUND(+SUM(F104:F105),0)</f>
        <v>0</v>
      </c>
      <c r="G106" s="1196">
        <f>+ROUND(+SUM(G104:G105),0)</f>
        <v>0</v>
      </c>
      <c r="H106" s="1007"/>
      <c r="I106" s="1195">
        <f>+ROUND(+SUM(I104:I105),0)</f>
        <v>0</v>
      </c>
      <c r="J106" s="1196">
        <f>+ROUND(+SUM(J104:J105),0)</f>
        <v>0</v>
      </c>
      <c r="K106" s="1083"/>
      <c r="L106" s="1196">
        <f>+ROUND(+SUM(L104:L105),0)</f>
        <v>0</v>
      </c>
      <c r="M106" s="1083"/>
      <c r="N106" s="1197">
        <f>+ROUND(+SUM(N104:N105),0)</f>
        <v>0</v>
      </c>
      <c r="O106" s="1085"/>
      <c r="P106" s="1195">
        <f>+ROUND(+SUM(P104:P105),0)</f>
        <v>0</v>
      </c>
      <c r="Q106" s="1196">
        <f>+ROUND(+SUM(Q104:Q105),0)</f>
        <v>0</v>
      </c>
      <c r="R106" s="1034"/>
      <c r="S106" s="1843" t="s">
        <v>1142</v>
      </c>
      <c r="T106" s="1844"/>
      <c r="U106" s="1845"/>
      <c r="V106" s="1064"/>
      <c r="W106" s="1005"/>
      <c r="X106" s="1005"/>
      <c r="Y106" s="1005"/>
      <c r="Z106" s="1005"/>
    </row>
    <row r="107" spans="1:26" s="1006" customFormat="1" ht="15.75">
      <c r="A107" s="1077"/>
      <c r="B107" s="1086" t="s">
        <v>1143</v>
      </c>
      <c r="C107" s="1087"/>
      <c r="D107" s="1088"/>
      <c r="E107" s="1007"/>
      <c r="F107" s="1081"/>
      <c r="G107" s="1082"/>
      <c r="H107" s="1007"/>
      <c r="I107" s="1081"/>
      <c r="J107" s="1082"/>
      <c r="K107" s="1083"/>
      <c r="L107" s="1082"/>
      <c r="M107" s="1083"/>
      <c r="N107" s="1116"/>
      <c r="O107" s="1085"/>
      <c r="P107" s="1081"/>
      <c r="Q107" s="1082"/>
      <c r="R107" s="1034"/>
      <c r="S107" s="1265" t="s">
        <v>1143</v>
      </c>
      <c r="T107" s="1266"/>
      <c r="U107" s="1267"/>
      <c r="V107" s="1064"/>
      <c r="W107" s="1005"/>
      <c r="X107" s="1005"/>
      <c r="Y107" s="1005"/>
      <c r="Z107" s="1005"/>
    </row>
    <row r="108" spans="1:26" s="1006" customFormat="1" ht="15.75">
      <c r="A108" s="1077"/>
      <c r="B108" s="1092" t="s">
        <v>1144</v>
      </c>
      <c r="C108" s="1093"/>
      <c r="D108" s="1094"/>
      <c r="E108" s="1007"/>
      <c r="F108" s="1095">
        <f>+IF($P$2=0,$P108,0)</f>
        <v>0</v>
      </c>
      <c r="G108" s="1096">
        <f>+IF($P$2=0,$Q108,0)</f>
        <v>0</v>
      </c>
      <c r="H108" s="1007"/>
      <c r="I108" s="1095">
        <f>+IF(OR($P$2=98,$P$2=42,$P$2=96,$P$2=97),$P108,0)</f>
        <v>0</v>
      </c>
      <c r="J108" s="1096">
        <f>+IF(OR($P$2=98,$P$2=42,$P$2=96,$P$2=97),$Q108,0)</f>
        <v>0</v>
      </c>
      <c r="K108" s="1083"/>
      <c r="L108" s="1096">
        <f>+IF($P$2=33,$Q108,0)</f>
        <v>0</v>
      </c>
      <c r="M108" s="1083"/>
      <c r="N108" s="1097">
        <f>+ROUND(+G108+J108+L108,0)</f>
        <v>0</v>
      </c>
      <c r="O108" s="1085"/>
      <c r="P108" s="1095">
        <f>+ROUND(OTCHET!E485+OTCHET!E486+OTCHET!E489+OTCHET!E490+OTCHET!E493+OTCHET!E494+OTCHET!E498+OTCHET!E507+OTCHET!E508+OTCHET!E511+OTCHET!E512,0)</f>
        <v>0</v>
      </c>
      <c r="Q108" s="1096">
        <f>+ROUND(OTCHET!L485+OTCHET!L486+OTCHET!L489+OTCHET!L490+OTCHET!L493+OTCHET!L494+OTCHET!L498+OTCHET!L507+OTCHET!L508+OTCHET!L511+OTCHET!L512,0)</f>
        <v>0</v>
      </c>
      <c r="R108" s="1034"/>
      <c r="S108" s="1849" t="s">
        <v>1145</v>
      </c>
      <c r="T108" s="1850"/>
      <c r="U108" s="1851"/>
      <c r="V108" s="1064"/>
      <c r="W108" s="1005"/>
      <c r="X108" s="1005"/>
      <c r="Y108" s="1005"/>
      <c r="Z108" s="1005"/>
    </row>
    <row r="109" spans="1:26" s="1006" customFormat="1" ht="15.75">
      <c r="A109" s="1077"/>
      <c r="B109" s="1104" t="s">
        <v>1146</v>
      </c>
      <c r="C109" s="1105"/>
      <c r="D109" s="1106"/>
      <c r="E109" s="1007"/>
      <c r="F109" s="1107">
        <f>+IF($P$2=0,$P109,0)</f>
        <v>0</v>
      </c>
      <c r="G109" s="1108">
        <f>+IF($P$2=0,$Q109,0)</f>
        <v>0</v>
      </c>
      <c r="H109" s="1007"/>
      <c r="I109" s="1107">
        <f>+IF(OR($P$2=98,$P$2=42,$P$2=96,$P$2=97),$P109,0)</f>
        <v>0</v>
      </c>
      <c r="J109" s="1108">
        <f>+IF(OR($P$2=98,$P$2=42,$P$2=96,$P$2=97),$Q109,0)</f>
        <v>0</v>
      </c>
      <c r="K109" s="1083"/>
      <c r="L109" s="1108">
        <f>+IF($P$2=33,$Q109,0)</f>
        <v>0</v>
      </c>
      <c r="M109" s="1083"/>
      <c r="N109" s="1109">
        <f>+ROUND(+G109+J109+L109,0)</f>
        <v>0</v>
      </c>
      <c r="O109" s="1085"/>
      <c r="P109" s="1107">
        <f>+ROUND(OTCHET!E487+OTCHET!E488+OTCHET!E491+OTCHET!E492+OTCHET!E495+OTCHET!E496+OTCHET!E499+OTCHET!E509+OTCHET!E510+OTCHET!E513+OTCHET!E514+IF(+OTCHET!E497&lt;0,+OTCHET!E497,0),0)</f>
        <v>0</v>
      </c>
      <c r="Q109" s="1108">
        <f>+ROUND(OTCHET!L487+OTCHET!L488+OTCHET!L491+OTCHET!L492+OTCHET!L495+OTCHET!L496+OTCHET!L499+OTCHET!L509+OTCHET!L510+OTCHET!L513+OTCHET!L514+IF(+OTCHET!L497&lt;0,+OTCHET!L497,0),0)</f>
        <v>0</v>
      </c>
      <c r="R109" s="1034"/>
      <c r="S109" s="1852" t="s">
        <v>1147</v>
      </c>
      <c r="T109" s="1853"/>
      <c r="U109" s="1854"/>
      <c r="V109" s="1064"/>
      <c r="W109" s="1005"/>
      <c r="X109" s="1005"/>
      <c r="Y109" s="1005"/>
      <c r="Z109" s="1005"/>
    </row>
    <row r="110" spans="1:26" s="1006" customFormat="1" ht="15.75">
      <c r="A110" s="1077"/>
      <c r="B110" s="1192" t="s">
        <v>1148</v>
      </c>
      <c r="C110" s="1193"/>
      <c r="D110" s="1194"/>
      <c r="E110" s="1007"/>
      <c r="F110" s="1195">
        <f>+ROUND(+SUM(F108:F109),0)</f>
        <v>0</v>
      </c>
      <c r="G110" s="1196">
        <f>+ROUND(+SUM(G108:G109),0)</f>
        <v>0</v>
      </c>
      <c r="H110" s="1007"/>
      <c r="I110" s="1195">
        <f>+ROUND(+SUM(I108:I109),0)</f>
        <v>0</v>
      </c>
      <c r="J110" s="1196">
        <f>+ROUND(+SUM(J108:J109),0)</f>
        <v>0</v>
      </c>
      <c r="K110" s="1083"/>
      <c r="L110" s="1196">
        <f>+ROUND(+SUM(L108:L109),0)</f>
        <v>0</v>
      </c>
      <c r="M110" s="1083"/>
      <c r="N110" s="1197">
        <f>+ROUND(+SUM(N108:N109),0)</f>
        <v>0</v>
      </c>
      <c r="O110" s="1085"/>
      <c r="P110" s="1195">
        <f>+ROUND(+SUM(P108:P109),0)</f>
        <v>0</v>
      </c>
      <c r="Q110" s="1196">
        <f>+ROUND(+SUM(Q108:Q109),0)</f>
        <v>0</v>
      </c>
      <c r="R110" s="1034"/>
      <c r="S110" s="1843" t="s">
        <v>1149</v>
      </c>
      <c r="T110" s="1844"/>
      <c r="U110" s="1845"/>
      <c r="V110" s="1064"/>
      <c r="W110" s="1005"/>
      <c r="X110" s="1005"/>
      <c r="Y110" s="1005"/>
      <c r="Z110" s="1005"/>
    </row>
    <row r="111" spans="1:26" s="1006" customFormat="1" ht="15.75">
      <c r="A111" s="1077"/>
      <c r="B111" s="1086" t="s">
        <v>1150</v>
      </c>
      <c r="C111" s="1087"/>
      <c r="D111" s="1088"/>
      <c r="E111" s="1007"/>
      <c r="F111" s="1081"/>
      <c r="G111" s="1082"/>
      <c r="H111" s="1007"/>
      <c r="I111" s="1081"/>
      <c r="J111" s="1082"/>
      <c r="K111" s="1083"/>
      <c r="L111" s="1082"/>
      <c r="M111" s="1083"/>
      <c r="N111" s="1116"/>
      <c r="O111" s="1085"/>
      <c r="P111" s="1081"/>
      <c r="Q111" s="1082"/>
      <c r="R111" s="1034"/>
      <c r="S111" s="1265" t="s">
        <v>1150</v>
      </c>
      <c r="T111" s="1266"/>
      <c r="U111" s="1267"/>
      <c r="V111" s="1064"/>
      <c r="W111" s="1005"/>
      <c r="X111" s="1005"/>
      <c r="Y111" s="1005"/>
      <c r="Z111" s="1005"/>
    </row>
    <row r="112" spans="1:26" s="1006" customFormat="1" ht="15.75">
      <c r="A112" s="1077"/>
      <c r="B112" s="1092" t="s">
        <v>1151</v>
      </c>
      <c r="C112" s="1093"/>
      <c r="D112" s="1094"/>
      <c r="E112" s="1007"/>
      <c r="F112" s="1095">
        <f>+IF($P$2=0,$P112,0)</f>
        <v>0</v>
      </c>
      <c r="G112" s="1096">
        <f>+IF($P$2=0,$Q112,0)</f>
        <v>0</v>
      </c>
      <c r="H112" s="1007"/>
      <c r="I112" s="1095">
        <f>+IF(OR($P$2=98,$P$2=42,$P$2=96,$P$2=97),$P112,0)</f>
        <v>0</v>
      </c>
      <c r="J112" s="1096">
        <f>+IF(OR($P$2=98,$P$2=42,$P$2=96,$P$2=97),$Q112,0)</f>
        <v>0</v>
      </c>
      <c r="K112" s="1083"/>
      <c r="L112" s="1096">
        <f>+IF($P$2=33,$Q112,0)</f>
        <v>0</v>
      </c>
      <c r="M112" s="1083"/>
      <c r="N112" s="1097">
        <f>+ROUND(+G112+J112+L112,0)</f>
        <v>0</v>
      </c>
      <c r="O112" s="1085"/>
      <c r="P112" s="1095">
        <f>+ROUND(OTCHET!E550,0)</f>
        <v>0</v>
      </c>
      <c r="Q112" s="1096">
        <f>+ROUND(OTCHET!L550,0)</f>
        <v>0</v>
      </c>
      <c r="R112" s="1034"/>
      <c r="S112" s="1837" t="s">
        <v>1152</v>
      </c>
      <c r="T112" s="1838"/>
      <c r="U112" s="1839"/>
      <c r="V112" s="1064"/>
      <c r="W112" s="1005"/>
      <c r="X112" s="1005"/>
      <c r="Y112" s="1005"/>
      <c r="Z112" s="1005"/>
    </row>
    <row r="113" spans="1:26" s="1006" customFormat="1" ht="15.75">
      <c r="A113" s="1077"/>
      <c r="B113" s="1104" t="s">
        <v>1153</v>
      </c>
      <c r="C113" s="1105"/>
      <c r="D113" s="1106"/>
      <c r="E113" s="1007"/>
      <c r="F113" s="1107">
        <f>+IF($P$2=0,$P113,0)</f>
        <v>0</v>
      </c>
      <c r="G113" s="1108">
        <f>+IF($P$2=0,$Q113,0)</f>
        <v>0</v>
      </c>
      <c r="H113" s="1007"/>
      <c r="I113" s="1107">
        <f>+IF(OR($P$2=98,$P$2=42,$P$2=96,$P$2=97),$P113,0)</f>
        <v>0</v>
      </c>
      <c r="J113" s="1108">
        <f>+IF(OR($P$2=98,$P$2=42,$P$2=96,$P$2=97),$Q113,0)</f>
        <v>0</v>
      </c>
      <c r="K113" s="1083"/>
      <c r="L113" s="1108">
        <f>+IF($P$2=33,$Q113,0)</f>
        <v>0</v>
      </c>
      <c r="M113" s="1083"/>
      <c r="N113" s="1109">
        <f>+ROUND(+G113+J113+L113,0)</f>
        <v>0</v>
      </c>
      <c r="O113" s="1085"/>
      <c r="P113" s="1107">
        <f>+ROUND(OTCHET!E551,0)</f>
        <v>0</v>
      </c>
      <c r="Q113" s="1108">
        <f>+ROUND(OTCHET!L551,0)</f>
        <v>0</v>
      </c>
      <c r="R113" s="1034"/>
      <c r="S113" s="1828" t="s">
        <v>1154</v>
      </c>
      <c r="T113" s="1829"/>
      <c r="U113" s="1830"/>
      <c r="V113" s="1064"/>
      <c r="W113" s="1005"/>
      <c r="X113" s="1005"/>
      <c r="Y113" s="1005"/>
      <c r="Z113" s="1005"/>
    </row>
    <row r="114" spans="1:26" s="1006" customFormat="1" ht="15.75">
      <c r="A114" s="1077"/>
      <c r="B114" s="1192" t="s">
        <v>1155</v>
      </c>
      <c r="C114" s="1193"/>
      <c r="D114" s="1194"/>
      <c r="E114" s="1007"/>
      <c r="F114" s="1195">
        <f>+ROUND(+SUM(F112:F113),0)</f>
        <v>0</v>
      </c>
      <c r="G114" s="1196">
        <f>+ROUND(+SUM(G112:G113),0)</f>
        <v>0</v>
      </c>
      <c r="H114" s="1007"/>
      <c r="I114" s="1195">
        <f>+ROUND(+SUM(I112:I113),0)</f>
        <v>0</v>
      </c>
      <c r="J114" s="1196">
        <f>+ROUND(+SUM(J112:J113),0)</f>
        <v>0</v>
      </c>
      <c r="K114" s="1083"/>
      <c r="L114" s="1196">
        <f>+ROUND(+SUM(L112:L113),0)</f>
        <v>0</v>
      </c>
      <c r="M114" s="1083"/>
      <c r="N114" s="1197">
        <f>+ROUND(+SUM(N112:N113),0)</f>
        <v>0</v>
      </c>
      <c r="O114" s="1085"/>
      <c r="P114" s="1195">
        <f>+ROUND(+SUM(P112:P113),0)</f>
        <v>0</v>
      </c>
      <c r="Q114" s="1196">
        <f>+ROUND(+SUM(Q112:Q113),0)</f>
        <v>0</v>
      </c>
      <c r="R114" s="1034"/>
      <c r="S114" s="1843" t="s">
        <v>1156</v>
      </c>
      <c r="T114" s="1844"/>
      <c r="U114" s="1845"/>
      <c r="V114" s="1064"/>
      <c r="W114" s="1005"/>
      <c r="X114" s="1005"/>
      <c r="Y114" s="1005"/>
      <c r="Z114" s="1005"/>
    </row>
    <row r="115" spans="1:26" s="1006" customFormat="1" ht="15.75">
      <c r="A115" s="1077"/>
      <c r="B115" s="1086" t="s">
        <v>1157</v>
      </c>
      <c r="C115" s="1087"/>
      <c r="D115" s="1088"/>
      <c r="E115" s="1191"/>
      <c r="F115" s="1089"/>
      <c r="G115" s="1090"/>
      <c r="H115" s="1007"/>
      <c r="I115" s="1089"/>
      <c r="J115" s="1090"/>
      <c r="K115" s="1083"/>
      <c r="L115" s="1090"/>
      <c r="M115" s="1083"/>
      <c r="N115" s="1120"/>
      <c r="O115" s="1085"/>
      <c r="P115" s="1089"/>
      <c r="Q115" s="1090"/>
      <c r="R115" s="1034"/>
      <c r="S115" s="1265" t="s">
        <v>1157</v>
      </c>
      <c r="T115" s="1266"/>
      <c r="U115" s="1267"/>
      <c r="V115" s="1064"/>
      <c r="W115" s="1005"/>
      <c r="X115" s="1005"/>
      <c r="Y115" s="1005"/>
      <c r="Z115" s="1005"/>
    </row>
    <row r="116" spans="1:26" s="1006" customFormat="1" ht="15.75">
      <c r="A116" s="1077"/>
      <c r="B116" s="1092" t="s">
        <v>1158</v>
      </c>
      <c r="C116" s="1093"/>
      <c r="D116" s="1094"/>
      <c r="E116" s="1191"/>
      <c r="F116" s="1089">
        <f>+IF($P$2=0,$P116,0)</f>
        <v>0</v>
      </c>
      <c r="G116" s="1090">
        <f>+IF($P$2=0,$Q116,0)</f>
        <v>0</v>
      </c>
      <c r="H116" s="1007"/>
      <c r="I116" s="1089">
        <f>+IF(OR($P$2=98,$P$2=42,$P$2=96,$P$2=97),$P116,0)</f>
        <v>0</v>
      </c>
      <c r="J116" s="1090">
        <f>+IF(OR($P$2=98,$P$2=42,$P$2=96,$P$2=97),$Q116,0)</f>
        <v>0</v>
      </c>
      <c r="K116" s="1083"/>
      <c r="L116" s="1090">
        <f>+IF($P$2=33,$Q116,0)</f>
        <v>0</v>
      </c>
      <c r="M116" s="1083"/>
      <c r="N116" s="1120">
        <f>+ROUND(+G116+J116+L116,0)</f>
        <v>0</v>
      </c>
      <c r="O116" s="1085"/>
      <c r="P116" s="1089">
        <f>+ROUND(OTCHET!E548+OTCHET!E549+OTCHET!E565+OTCHET!E566,0)</f>
        <v>0</v>
      </c>
      <c r="Q116" s="1090">
        <f>+ROUND(OTCHET!L548+OTCHET!L549+OTCHET!L565+OTCHET!L566,0)</f>
        <v>0</v>
      </c>
      <c r="R116" s="1034"/>
      <c r="S116" s="1837" t="s">
        <v>1159</v>
      </c>
      <c r="T116" s="1838"/>
      <c r="U116" s="1839"/>
      <c r="V116" s="1064"/>
      <c r="W116" s="1005"/>
      <c r="X116" s="1005"/>
      <c r="Y116" s="1005"/>
      <c r="Z116" s="1005"/>
    </row>
    <row r="117" spans="1:26" s="1006" customFormat="1" ht="15.75">
      <c r="A117" s="1077"/>
      <c r="B117" s="1104" t="s">
        <v>1160</v>
      </c>
      <c r="C117" s="1105"/>
      <c r="D117" s="1106"/>
      <c r="E117" s="1007"/>
      <c r="F117" s="1107">
        <f>+IF($P$2=0,$P117,0)</f>
        <v>0</v>
      </c>
      <c r="G117" s="1108">
        <f>+IF($P$2=0,$Q117,0)</f>
        <v>0</v>
      </c>
      <c r="H117" s="1007"/>
      <c r="I117" s="1107">
        <f>+IF(OR($P$2=98,$P$2=42,$P$2=96,$P$2=97),$P117,0)</f>
        <v>0</v>
      </c>
      <c r="J117" s="1108">
        <f>+IF(OR($P$2=98,$P$2=42,$P$2=96,$P$2=97),$Q117,0)</f>
        <v>0</v>
      </c>
      <c r="K117" s="1083"/>
      <c r="L117" s="1108">
        <f>+IF($P$2=33,$Q117,0)</f>
        <v>0</v>
      </c>
      <c r="M117" s="1083"/>
      <c r="N117" s="1109">
        <f>+ROUND(+G117+J117+L117,0)</f>
        <v>0</v>
      </c>
      <c r="O117" s="1085"/>
      <c r="P117" s="1107">
        <f>+ROUND(OTCHET!E562+OTCHET!E564,0)</f>
        <v>0</v>
      </c>
      <c r="Q117" s="1108">
        <f>+ROUND(OTCHET!L562+OTCHET!L564,0)</f>
        <v>0</v>
      </c>
      <c r="R117" s="1034"/>
      <c r="S117" s="1828" t="s">
        <v>1161</v>
      </c>
      <c r="T117" s="1829"/>
      <c r="U117" s="1830"/>
      <c r="V117" s="1064"/>
      <c r="W117" s="1005"/>
      <c r="X117" s="1005"/>
      <c r="Y117" s="1005"/>
      <c r="Z117" s="1005"/>
    </row>
    <row r="118" spans="1:26" s="1006" customFormat="1" ht="15.75">
      <c r="A118" s="1077"/>
      <c r="B118" s="1192" t="s">
        <v>1162</v>
      </c>
      <c r="C118" s="1193"/>
      <c r="D118" s="1194"/>
      <c r="E118" s="1007"/>
      <c r="F118" s="1195">
        <f>+ROUND(+SUM(F116:F117),0)</f>
        <v>0</v>
      </c>
      <c r="G118" s="1196">
        <f>+ROUND(+SUM(G116:G117),0)</f>
        <v>0</v>
      </c>
      <c r="H118" s="1007"/>
      <c r="I118" s="1195">
        <f>+ROUND(+SUM(I116:I117),0)</f>
        <v>0</v>
      </c>
      <c r="J118" s="1196">
        <f>+ROUND(+SUM(J116:J117),0)</f>
        <v>0</v>
      </c>
      <c r="K118" s="1083"/>
      <c r="L118" s="1196">
        <f>+ROUND(+SUM(L116:L117),0)</f>
        <v>0</v>
      </c>
      <c r="M118" s="1083"/>
      <c r="N118" s="1197">
        <f>+ROUND(+SUM(N116:N117),0)</f>
        <v>0</v>
      </c>
      <c r="O118" s="1085"/>
      <c r="P118" s="1195">
        <f>+ROUND(+SUM(P116:P117),0)</f>
        <v>0</v>
      </c>
      <c r="Q118" s="1196">
        <f>+ROUND(+SUM(Q116:Q117),0)</f>
        <v>0</v>
      </c>
      <c r="R118" s="1034"/>
      <c r="S118" s="1843" t="s">
        <v>1163</v>
      </c>
      <c r="T118" s="1844"/>
      <c r="U118" s="1845"/>
      <c r="V118" s="1064"/>
      <c r="W118" s="1005"/>
      <c r="X118" s="1005"/>
      <c r="Y118" s="1005"/>
      <c r="Z118" s="1005"/>
    </row>
    <row r="119" spans="1:26" s="1006" customFormat="1" ht="8.25" customHeight="1">
      <c r="A119" s="1077"/>
      <c r="B119" s="1210"/>
      <c r="C119" s="1211"/>
      <c r="D119" s="1212"/>
      <c r="E119" s="1007"/>
      <c r="F119" s="1107"/>
      <c r="G119" s="1108"/>
      <c r="H119" s="1007"/>
      <c r="I119" s="1107"/>
      <c r="J119" s="1108"/>
      <c r="K119" s="1083"/>
      <c r="L119" s="1108"/>
      <c r="M119" s="1083"/>
      <c r="N119" s="1109"/>
      <c r="O119" s="1085"/>
      <c r="P119" s="1107"/>
      <c r="Q119" s="1108"/>
      <c r="R119" s="1034"/>
      <c r="S119" s="1213"/>
      <c r="T119" s="1214"/>
      <c r="U119" s="1215"/>
      <c r="V119" s="1064"/>
      <c r="W119" s="1005"/>
      <c r="X119" s="1005"/>
      <c r="Y119" s="1005"/>
      <c r="Z119" s="1005"/>
    </row>
    <row r="120" spans="1:26" s="1006" customFormat="1" ht="16.5" thickBot="1">
      <c r="A120" s="1077"/>
      <c r="B120" s="1216" t="s">
        <v>1164</v>
      </c>
      <c r="C120" s="1217"/>
      <c r="D120" s="1218"/>
      <c r="E120" s="1007"/>
      <c r="F120" s="1268">
        <f>+ROUND(F106+F110+F114+F118,0)</f>
        <v>0</v>
      </c>
      <c r="G120" s="1221">
        <f>+ROUND(G106+G110+G114+G118,0)</f>
        <v>0</v>
      </c>
      <c r="H120" s="1007"/>
      <c r="I120" s="1268">
        <f>+ROUND(I106+I110+I114+I118,0)</f>
        <v>0</v>
      </c>
      <c r="J120" s="1221">
        <f>+ROUND(J106+J110+J114+J118,0)</f>
        <v>0</v>
      </c>
      <c r="K120" s="1083"/>
      <c r="L120" s="1221">
        <f>+ROUND(L106+L110+L114+L118,0)</f>
        <v>0</v>
      </c>
      <c r="M120" s="1083"/>
      <c r="N120" s="1222">
        <f>+ROUND(N106+N110+N114+N118,0)</f>
        <v>0</v>
      </c>
      <c r="O120" s="1085"/>
      <c r="P120" s="1268">
        <f>+ROUND(P106+P110+P114+P118,0)</f>
        <v>0</v>
      </c>
      <c r="Q120" s="1221">
        <f>+ROUND(Q106+Q110+Q114+Q118,0)</f>
        <v>0</v>
      </c>
      <c r="R120" s="1034"/>
      <c r="S120" s="1846" t="s">
        <v>1165</v>
      </c>
      <c r="T120" s="1847"/>
      <c r="U120" s="1848"/>
      <c r="V120" s="1223"/>
      <c r="W120" s="1224"/>
      <c r="X120" s="1225"/>
      <c r="Y120" s="1224"/>
      <c r="Z120" s="1224"/>
    </row>
    <row r="121" spans="1:26" s="1006" customFormat="1" ht="15.75">
      <c r="A121" s="1077"/>
      <c r="B121" s="1078" t="s">
        <v>1166</v>
      </c>
      <c r="C121" s="1079"/>
      <c r="D121" s="1080"/>
      <c r="E121" s="1007"/>
      <c r="F121" s="1089"/>
      <c r="G121" s="1090"/>
      <c r="H121" s="1007"/>
      <c r="I121" s="1089"/>
      <c r="J121" s="1090"/>
      <c r="K121" s="1083"/>
      <c r="L121" s="1090"/>
      <c r="M121" s="1083"/>
      <c r="N121" s="1120"/>
      <c r="O121" s="1085"/>
      <c r="P121" s="1089"/>
      <c r="Q121" s="1090"/>
      <c r="R121" s="1034"/>
      <c r="S121" s="1259" t="s">
        <v>1166</v>
      </c>
      <c r="T121" s="1260"/>
      <c r="U121" s="1261"/>
      <c r="V121" s="1064"/>
      <c r="W121" s="1005"/>
      <c r="X121" s="1005"/>
      <c r="Y121" s="1005"/>
      <c r="Z121" s="1005"/>
    </row>
    <row r="122" spans="1:26" s="1006" customFormat="1" ht="15.75">
      <c r="A122" s="1077"/>
      <c r="B122" s="1092" t="s">
        <v>1167</v>
      </c>
      <c r="C122" s="1093"/>
      <c r="D122" s="1094"/>
      <c r="E122" s="1007"/>
      <c r="F122" s="1095">
        <f>+IF($P$2=0,$P122,0)</f>
        <v>0</v>
      </c>
      <c r="G122" s="1096">
        <f>+IF($P$2=0,$Q122,0)</f>
        <v>0</v>
      </c>
      <c r="H122" s="1007"/>
      <c r="I122" s="1095">
        <f>+IF(OR($P$2=98,$P$2=42,$P$2=96,$P$2=97),$P122,0)</f>
        <v>0</v>
      </c>
      <c r="J122" s="1096">
        <f>+IF(OR($P$2=98,$P$2=42,$P$2=96,$P$2=97),$Q122,0)</f>
        <v>0</v>
      </c>
      <c r="K122" s="1083"/>
      <c r="L122" s="1096">
        <f>+IF($P$2=33,$Q122,0)</f>
        <v>0</v>
      </c>
      <c r="M122" s="1083"/>
      <c r="N122" s="1097">
        <f>+ROUND(+G122+J122+L122,0)</f>
        <v>0</v>
      </c>
      <c r="O122" s="1085"/>
      <c r="P122" s="1095">
        <f>+ROUND(+SUM(OTCHET!E552:E559),0)</f>
        <v>0</v>
      </c>
      <c r="Q122" s="1096">
        <f>+ROUND(+SUM(OTCHET!L552:L559),0)</f>
        <v>0</v>
      </c>
      <c r="R122" s="1034"/>
      <c r="S122" s="1837" t="s">
        <v>1168</v>
      </c>
      <c r="T122" s="1838"/>
      <c r="U122" s="1839"/>
      <c r="V122" s="1064"/>
      <c r="W122" s="1005"/>
      <c r="X122" s="1005"/>
      <c r="Y122" s="1005"/>
      <c r="Z122" s="1005"/>
    </row>
    <row r="123" spans="1:26" s="1006" customFormat="1" ht="15.75">
      <c r="A123" s="1077"/>
      <c r="B123" s="1098" t="s">
        <v>1169</v>
      </c>
      <c r="C123" s="1099"/>
      <c r="D123" s="1100"/>
      <c r="E123" s="1007"/>
      <c r="F123" s="1107">
        <f>+IF($P$2=0,$P123,0)</f>
        <v>0</v>
      </c>
      <c r="G123" s="1108">
        <f>+IF($P$2=0,$Q123,0)</f>
        <v>0</v>
      </c>
      <c r="H123" s="1007"/>
      <c r="I123" s="1107">
        <f>+IF(OR($P$2=98,$P$2=42,$P$2=96,$P$2=97),$P123,0)</f>
        <v>0</v>
      </c>
      <c r="J123" s="1108">
        <f>+IF(OR($P$2=98,$P$2=42,$P$2=96,$P$2=97),$Q123,0)</f>
        <v>0</v>
      </c>
      <c r="K123" s="1083"/>
      <c r="L123" s="1108">
        <f>+IF($P$2=33,$Q123,0)</f>
        <v>0</v>
      </c>
      <c r="M123" s="1083"/>
      <c r="N123" s="1109">
        <f>+ROUND(+G123+J123+L123,0)</f>
        <v>0</v>
      </c>
      <c r="O123" s="1085"/>
      <c r="P123" s="1107">
        <f>+ROUND(OTCHET!E527,0)</f>
        <v>0</v>
      </c>
      <c r="Q123" s="1108">
        <f>+ROUND(OTCHET!L527,0)</f>
        <v>0</v>
      </c>
      <c r="R123" s="1034"/>
      <c r="S123" s="1359" t="s">
        <v>1170</v>
      </c>
      <c r="T123" s="1360"/>
      <c r="U123" s="1361"/>
      <c r="V123" s="1064"/>
      <c r="W123" s="1005"/>
      <c r="X123" s="1005"/>
      <c r="Y123" s="1005"/>
      <c r="Z123" s="1005"/>
    </row>
    <row r="124" spans="1:26" s="1006" customFormat="1" ht="15.75">
      <c r="A124" s="1077"/>
      <c r="B124" s="1098" t="s">
        <v>1171</v>
      </c>
      <c r="C124" s="1099"/>
      <c r="D124" s="1100"/>
      <c r="E124" s="1007"/>
      <c r="F124" s="1107">
        <f>+IF($P$2=0,$P124,0)</f>
        <v>0</v>
      </c>
      <c r="G124" s="1108">
        <f>+IF($P$2=0,$Q124,0)</f>
        <v>0</v>
      </c>
      <c r="H124" s="1007"/>
      <c r="I124" s="1107">
        <f>+IF(OR($P$2=98,$P$2=42,$P$2=96,$P$2=97),$P124,0)</f>
        <v>0</v>
      </c>
      <c r="J124" s="1108">
        <f>+IF(OR($P$2=98,$P$2=42,$P$2=96,$P$2=97),$Q124,0)</f>
        <v>0</v>
      </c>
      <c r="K124" s="1083"/>
      <c r="L124" s="1108">
        <f>+IF($P$2=33,$Q124,0)</f>
        <v>0</v>
      </c>
      <c r="M124" s="1083"/>
      <c r="N124" s="1109">
        <f>+ROUND(+G124+J124+L124,0)</f>
        <v>0</v>
      </c>
      <c r="O124" s="1085"/>
      <c r="P124" s="1107">
        <f>+ROUND(+OTCHET!E524+OTCHET!E534+OTCHET!E560+OTCHET!E567+OTCHET!E568+OTCHET!E582+OTCHET!E594+IF(AND(OTCHET!$F$12=9900,+OTCHET!$E$15=0),+OTCHET!E589,0),0)</f>
        <v>0</v>
      </c>
      <c r="Q124" s="1108">
        <f>+ROUND(+OTCHET!L524+OTCHET!L534+OTCHET!L560+OTCHET!L567+OTCHET!L568+OTCHET!L582+OTCHET!L594+IF(AND(OTCHET!$F$12=9900,+OTCHET!$E$15=0),+OTCHET!L589,0),0)</f>
        <v>0</v>
      </c>
      <c r="R124" s="1034"/>
      <c r="S124" s="1828" t="s">
        <v>1172</v>
      </c>
      <c r="T124" s="1829"/>
      <c r="U124" s="1830"/>
      <c r="V124" s="1064"/>
      <c r="W124" s="1005"/>
      <c r="X124" s="1005"/>
      <c r="Y124" s="1005"/>
      <c r="Z124" s="1005"/>
    </row>
    <row r="125" spans="1:26" s="1006" customFormat="1" ht="4.5" customHeight="1">
      <c r="A125" s="1077"/>
      <c r="B125" s="1689" t="s">
        <v>2030</v>
      </c>
      <c r="C125" s="1690"/>
      <c r="D125" s="1691"/>
      <c r="E125" s="1007"/>
      <c r="F125" s="1692">
        <f>+IF($P$2=0,$P125,0)</f>
        <v>0</v>
      </c>
      <c r="G125" s="1693">
        <f>+IF($P$2=0,$Q125,0)</f>
        <v>0</v>
      </c>
      <c r="H125" s="1007"/>
      <c r="I125" s="1692"/>
      <c r="J125" s="1693"/>
      <c r="K125" s="1083"/>
      <c r="L125" s="1693"/>
      <c r="M125" s="1083"/>
      <c r="N125" s="1694">
        <f>+ROUND(+G125+J125+L125,0)</f>
        <v>0</v>
      </c>
      <c r="O125" s="1085"/>
      <c r="P125" s="1692">
        <f>+ROUND(+IF(AND(OTCHET!$F$12="9900",+OTCHET!$E$15=0,+(OTCHET!E592+OTCHET!E593)&gt;0,+(OTCHET!E590+OTCHET!E591)&lt;0),+OTCHET!E589,0),0)</f>
        <v>0</v>
      </c>
      <c r="Q125" s="1693">
        <f>+ROUND(+IF(AND(OTCHET!$F$12="9900",+OTCHET!$E$15=0,+(OTCHET!L592+OTCHET!L593)&gt;=0,+(OTCHET!L590+OTCHET!L591)&lt;=0),+OTCHET!L589,0),0)</f>
        <v>0</v>
      </c>
      <c r="R125" s="1034"/>
      <c r="S125" s="1695" t="s">
        <v>2031</v>
      </c>
      <c r="T125" s="1696"/>
      <c r="U125" s="1697"/>
      <c r="V125" s="1064"/>
      <c r="W125" s="1005"/>
      <c r="X125" s="1005"/>
      <c r="Y125" s="1005"/>
      <c r="Z125" s="1005"/>
    </row>
    <row r="126" spans="1:26" s="1006" customFormat="1" ht="15.75">
      <c r="A126" s="1077"/>
      <c r="B126" s="1269" t="s">
        <v>1173</v>
      </c>
      <c r="C126" s="1270"/>
      <c r="D126" s="1271"/>
      <c r="E126" s="1007"/>
      <c r="F126" s="1272"/>
      <c r="G126" s="1273"/>
      <c r="H126" s="1007"/>
      <c r="I126" s="1272"/>
      <c r="J126" s="1273"/>
      <c r="K126" s="1083"/>
      <c r="L126" s="1273"/>
      <c r="M126" s="1083"/>
      <c r="N126" s="1274">
        <f>+ROUND(+G126+J126+L126,0)</f>
        <v>0</v>
      </c>
      <c r="O126" s="1085"/>
      <c r="P126" s="1272"/>
      <c r="Q126" s="1273"/>
      <c r="R126" s="1034"/>
      <c r="S126" s="1831" t="s">
        <v>1174</v>
      </c>
      <c r="T126" s="1832"/>
      <c r="U126" s="1833"/>
      <c r="V126" s="1064"/>
      <c r="W126" s="1005"/>
      <c r="X126" s="1005"/>
      <c r="Y126" s="1005"/>
      <c r="Z126" s="1005"/>
    </row>
    <row r="127" spans="1:26" s="1006" customFormat="1" ht="16.5" thickBot="1">
      <c r="A127" s="1077"/>
      <c r="B127" s="1275" t="s">
        <v>1175</v>
      </c>
      <c r="C127" s="1227"/>
      <c r="D127" s="1228"/>
      <c r="E127" s="1007"/>
      <c r="F127" s="1229">
        <f>+ROUND(+SUM(F122:F126),0)</f>
        <v>0</v>
      </c>
      <c r="G127" s="1230">
        <f>+ROUND(+SUM(G122:G126),0)</f>
        <v>0</v>
      </c>
      <c r="H127" s="1007"/>
      <c r="I127" s="1229">
        <f>+ROUND(+SUM(I122:I126),0)</f>
        <v>0</v>
      </c>
      <c r="J127" s="1230">
        <f>+ROUND(+SUM(J122:J126),0)</f>
        <v>0</v>
      </c>
      <c r="K127" s="1083"/>
      <c r="L127" s="1230">
        <f>+ROUND(+SUM(L122:L126),0)</f>
        <v>0</v>
      </c>
      <c r="M127" s="1083"/>
      <c r="N127" s="1231">
        <f>+ROUND(+SUM(N122:N126),0)</f>
        <v>0</v>
      </c>
      <c r="O127" s="1085"/>
      <c r="P127" s="1229">
        <f>+ROUND(+SUM(P122:P126),0)</f>
        <v>0</v>
      </c>
      <c r="Q127" s="1230">
        <f>+ROUND(+SUM(Q122:Q126),0)</f>
        <v>0</v>
      </c>
      <c r="R127" s="1034"/>
      <c r="S127" s="1834" t="s">
        <v>1176</v>
      </c>
      <c r="T127" s="1835"/>
      <c r="U127" s="1836"/>
      <c r="V127" s="1223"/>
      <c r="W127" s="1224"/>
      <c r="X127" s="1225"/>
      <c r="Y127" s="1224"/>
      <c r="Z127" s="1224"/>
    </row>
    <row r="128" spans="1:26" s="1006" customFormat="1" ht="15.75">
      <c r="A128" s="1077"/>
      <c r="B128" s="1078" t="s">
        <v>1177</v>
      </c>
      <c r="C128" s="1079"/>
      <c r="D128" s="1080"/>
      <c r="E128" s="1191"/>
      <c r="F128" s="1089"/>
      <c r="G128" s="1090"/>
      <c r="H128" s="1007"/>
      <c r="I128" s="1089"/>
      <c r="J128" s="1090"/>
      <c r="K128" s="1083"/>
      <c r="L128" s="1090"/>
      <c r="M128" s="1083"/>
      <c r="N128" s="1120"/>
      <c r="O128" s="1085"/>
      <c r="P128" s="1089"/>
      <c r="Q128" s="1090"/>
      <c r="R128" s="1034"/>
      <c r="S128" s="1259" t="s">
        <v>1177</v>
      </c>
      <c r="T128" s="1260"/>
      <c r="U128" s="1261"/>
      <c r="V128" s="1064"/>
      <c r="W128" s="1005"/>
      <c r="X128" s="1005"/>
      <c r="Y128" s="1005"/>
      <c r="Z128" s="1005"/>
    </row>
    <row r="129" spans="1:26" s="1006" customFormat="1" ht="15.75">
      <c r="A129" s="1077"/>
      <c r="B129" s="1092" t="s">
        <v>1178</v>
      </c>
      <c r="C129" s="1093"/>
      <c r="D129" s="1094"/>
      <c r="E129" s="1007"/>
      <c r="F129" s="1095">
        <f>+IF($P$2=0,$P129,0)</f>
        <v>0</v>
      </c>
      <c r="G129" s="1096">
        <f>+IF($P$2=0,$Q129,0)</f>
        <v>0</v>
      </c>
      <c r="H129" s="1007"/>
      <c r="I129" s="1095">
        <f>+IF(OR($P$2=98,$P$2=42,$P$2=96,$P$2=97),$P129,0)</f>
        <v>0</v>
      </c>
      <c r="J129" s="1096">
        <f>+IF(OR($P$2=98,$P$2=42,$P$2=96,$P$2=97),$Q129,0)</f>
        <v>0</v>
      </c>
      <c r="K129" s="1083"/>
      <c r="L129" s="1096">
        <f>+IF($P$2=33,$Q129,0)</f>
        <v>0</v>
      </c>
      <c r="M129" s="1083"/>
      <c r="N129" s="1097">
        <f>+ROUND(+G129+J129+L129,0)</f>
        <v>0</v>
      </c>
      <c r="O129" s="1085"/>
      <c r="P129" s="1095">
        <f>+ROUND(+SUM(OTCHET!E570:E575)+SUM(OTCHET!E584:E585)+IF(AND(OTCHET!$F$12=9900,+OTCHET!$E$15=0),0,SUM(OTCHET!E590:E591)),0)</f>
        <v>0</v>
      </c>
      <c r="Q129" s="1096">
        <f>+ROUND(+SUM(OTCHET!L570:L575)+SUM(OTCHET!L584:L585)+IF(AND(OTCHET!$F$12=9900,+OTCHET!$E$15=0),0,SUM(OTCHET!L590:L591)),0)</f>
        <v>0</v>
      </c>
      <c r="R129" s="1034"/>
      <c r="S129" s="1837" t="s">
        <v>1179</v>
      </c>
      <c r="T129" s="1838"/>
      <c r="U129" s="1839"/>
      <c r="V129" s="1064"/>
      <c r="W129" s="1005"/>
      <c r="X129" s="1005"/>
      <c r="Y129" s="1005"/>
      <c r="Z129" s="1005"/>
    </row>
    <row r="130" spans="1:26" s="1006" customFormat="1" ht="15.75">
      <c r="A130" s="1077"/>
      <c r="B130" s="1098" t="s">
        <v>1180</v>
      </c>
      <c r="C130" s="1099"/>
      <c r="D130" s="1100"/>
      <c r="E130" s="1007"/>
      <c r="F130" s="1107">
        <f>+IF($P$2=0,$P130,0)</f>
        <v>0</v>
      </c>
      <c r="G130" s="1108">
        <f>+IF($P$2=0,$Q130,0)</f>
        <v>0</v>
      </c>
      <c r="H130" s="1007"/>
      <c r="I130" s="1107">
        <f>+IF(OR($P$2=98,$P$2=42,$P$2=96,$P$2=97),$P130,0)</f>
        <v>0</v>
      </c>
      <c r="J130" s="1108">
        <f>+IF(OR($P$2=98,$P$2=42,$P$2=96,$P$2=97),$Q130,0)</f>
        <v>0</v>
      </c>
      <c r="K130" s="1083"/>
      <c r="L130" s="1108">
        <f>+IF($P$2=33,$Q130,0)</f>
        <v>0</v>
      </c>
      <c r="M130" s="1083"/>
      <c r="N130" s="1109">
        <f>+ROUND(+G130+J130+L130,0)</f>
        <v>0</v>
      </c>
      <c r="O130" s="1085"/>
      <c r="P130" s="1107">
        <f>+ROUND(OTCHET!E583+OTCHET!E588,0)</f>
        <v>0</v>
      </c>
      <c r="Q130" s="1108">
        <f>+ROUND(OTCHET!L583+OTCHET!L588,0)</f>
        <v>0</v>
      </c>
      <c r="R130" s="1034"/>
      <c r="S130" s="1828" t="s">
        <v>1181</v>
      </c>
      <c r="T130" s="1829"/>
      <c r="U130" s="1830"/>
      <c r="V130" s="1064"/>
      <c r="W130" s="1005"/>
      <c r="X130" s="1005"/>
      <c r="Y130" s="1005"/>
      <c r="Z130" s="1005"/>
    </row>
    <row r="131" spans="1:26" s="1006" customFormat="1" ht="15.75">
      <c r="A131" s="1077"/>
      <c r="B131" s="1276" t="s">
        <v>1182</v>
      </c>
      <c r="C131" s="1277"/>
      <c r="D131" s="1278"/>
      <c r="E131" s="1007"/>
      <c r="F131" s="1107">
        <f>+IF($P$2=0,$P131,0)</f>
        <v>0</v>
      </c>
      <c r="G131" s="1108">
        <f>+IF($P$2=0,$Q131,0)</f>
        <v>130690</v>
      </c>
      <c r="H131" s="1007"/>
      <c r="I131" s="1107">
        <f>+IF(OR($P$2=98,$P$2=42,$P$2=96,$P$2=97),$P131,0)</f>
        <v>0</v>
      </c>
      <c r="J131" s="1108">
        <f>+IF(OR($P$2=98,$P$2=42,$P$2=96,$P$2=97),$Q131,0)</f>
        <v>0</v>
      </c>
      <c r="K131" s="1083"/>
      <c r="L131" s="1108">
        <f>+IF($P$2=33,$Q131,0)</f>
        <v>0</v>
      </c>
      <c r="M131" s="1083"/>
      <c r="N131" s="1109">
        <f>+ROUND(+G131+J131+L131,0)</f>
        <v>130690</v>
      </c>
      <c r="O131" s="1085"/>
      <c r="P131" s="1107">
        <f>+ROUND(-SUM(OTCHET!E576:E581)-SUM(OTCHET!E586:E587)-IF(AND(OTCHET!$F$12=9900,+OTCHET!$E$15=0),0,SUM(OTCHET!E592:E593)),0)</f>
        <v>0</v>
      </c>
      <c r="Q131" s="1108">
        <f>+ROUND(-SUM(OTCHET!L576:L581)-SUM(OTCHET!L586:L587)-IF(AND(OTCHET!$F$12=9900,+OTCHET!$E$15=0),0,SUM(OTCHET!L592:L593)),0)</f>
        <v>130690</v>
      </c>
      <c r="R131" s="1034"/>
      <c r="S131" s="1840" t="s">
        <v>1183</v>
      </c>
      <c r="T131" s="1841"/>
      <c r="U131" s="1842"/>
      <c r="V131" s="1064"/>
      <c r="W131" s="1005"/>
      <c r="X131" s="1005"/>
      <c r="Y131" s="1005"/>
      <c r="Z131" s="1005"/>
    </row>
    <row r="132" spans="1:26" s="1006" customFormat="1" ht="16.5" thickBot="1">
      <c r="A132" s="1077"/>
      <c r="B132" s="1279" t="s">
        <v>1184</v>
      </c>
      <c r="C132" s="1280"/>
      <c r="D132" s="1281"/>
      <c r="E132" s="1007"/>
      <c r="F132" s="1282">
        <f>+ROUND(+F131-F129-F130,0)</f>
        <v>0</v>
      </c>
      <c r="G132" s="1283">
        <f>+ROUND(+G131-G129-G130,0)</f>
        <v>130690</v>
      </c>
      <c r="H132" s="1007"/>
      <c r="I132" s="1282">
        <f>+ROUND(+I131-I129-I130,0)</f>
        <v>0</v>
      </c>
      <c r="J132" s="1283">
        <f>+ROUND(+J131-J129-J130,0)</f>
        <v>0</v>
      </c>
      <c r="K132" s="1083"/>
      <c r="L132" s="1283">
        <f>+ROUND(+L131-L129-L130,0)</f>
        <v>0</v>
      </c>
      <c r="M132" s="1083"/>
      <c r="N132" s="1284">
        <f>+ROUND(+N131-N129-N130,0)</f>
        <v>130690</v>
      </c>
      <c r="O132" s="1085"/>
      <c r="P132" s="1282">
        <f>+ROUND(+P131-P129-P130,0)</f>
        <v>0</v>
      </c>
      <c r="Q132" s="1283">
        <f>+ROUND(+Q131-Q129-Q130,0)</f>
        <v>130690</v>
      </c>
      <c r="R132" s="1034"/>
      <c r="S132" s="1822" t="s">
        <v>1185</v>
      </c>
      <c r="T132" s="1823"/>
      <c r="U132" s="1824"/>
      <c r="V132" s="1223"/>
      <c r="W132" s="1224"/>
      <c r="X132" s="1225"/>
      <c r="Y132" s="1224"/>
      <c r="Z132" s="1224"/>
    </row>
    <row r="133" spans="1:26" s="1006" customFormat="1" ht="16.5" customHeight="1" thickTop="1">
      <c r="A133" s="996"/>
      <c r="B133" s="1825" t="str">
        <f>+IF(+SUM(F133:N133)=0,0,"Контрола: дефицит/излишък = финансиране с обратен знак (Г. + Д. = 0)")</f>
        <v>Контрола: дефицит/излишък = финансиране с обратен знак (Г. + Д. = 0)</v>
      </c>
      <c r="C133" s="1825"/>
      <c r="D133" s="1825"/>
      <c r="E133" s="1007"/>
      <c r="F133" s="1285">
        <f>+ROUND(F83,0)+ROUND(F84,0)</f>
        <v>0</v>
      </c>
      <c r="G133" s="1285">
        <f>+ROUND(G83,0)+ROUND(G84,0)</f>
        <v>-513691</v>
      </c>
      <c r="H133" s="1007"/>
      <c r="I133" s="1285">
        <f>+ROUND(I83,0)+ROUND(I84,0)</f>
        <v>0</v>
      </c>
      <c r="J133" s="1285">
        <f>+ROUND(J83,0)+ROUND(J84,0)</f>
        <v>0</v>
      </c>
      <c r="K133" s="1007"/>
      <c r="L133" s="1285">
        <f>+ROUND(L83,0)+ROUND(L84,0)</f>
        <v>0</v>
      </c>
      <c r="M133" s="1007"/>
      <c r="N133" s="1286">
        <f>+ROUND(N83,0)+ROUND(N84,0)</f>
        <v>-513691</v>
      </c>
      <c r="O133" s="1287"/>
      <c r="P133" s="1288">
        <f>+ROUND(P83,0)+ROUND(P84,0)</f>
        <v>0</v>
      </c>
      <c r="Q133" s="1288">
        <f>+ROUND(Q83,0)+ROUND(Q84,0)</f>
        <v>-513691</v>
      </c>
      <c r="R133" s="1034"/>
      <c r="S133" s="1289"/>
      <c r="T133" s="1289"/>
      <c r="U133" s="1289"/>
      <c r="V133" s="1223"/>
      <c r="W133" s="1224"/>
      <c r="X133" s="1225"/>
      <c r="Y133" s="1224"/>
      <c r="Z133" s="1224"/>
    </row>
    <row r="134" spans="1:26" s="1006" customFormat="1" ht="17.25" hidden="1" customHeight="1">
      <c r="A134" s="996"/>
      <c r="B134" s="1290" t="s">
        <v>1186</v>
      </c>
      <c r="C134" s="1291">
        <f>+OTCHET!B608</f>
        <v>0</v>
      </c>
      <c r="D134" s="1235" t="s">
        <v>1187</v>
      </c>
      <c r="E134" s="1007"/>
      <c r="F134" s="1826"/>
      <c r="G134" s="1826"/>
      <c r="H134" s="1007"/>
      <c r="I134" s="1292" t="s">
        <v>1188</v>
      </c>
      <c r="J134" s="1293"/>
      <c r="K134" s="1007"/>
      <c r="L134" s="1826"/>
      <c r="M134" s="1826"/>
      <c r="N134" s="1826"/>
      <c r="O134" s="1287"/>
      <c r="P134" s="1827"/>
      <c r="Q134" s="1827"/>
      <c r="R134" s="1294"/>
      <c r="S134" s="1295"/>
      <c r="T134" s="1295"/>
      <c r="U134" s="1295"/>
      <c r="V134" s="1296"/>
      <c r="W134" s="1224"/>
      <c r="X134" s="1225"/>
      <c r="Y134" s="1224"/>
      <c r="Z134" s="1224"/>
    </row>
    <row r="135" spans="1:26" s="1006" customFormat="1" ht="21" hidden="1" customHeight="1">
      <c r="A135" s="996"/>
      <c r="B135" s="1290"/>
      <c r="C135" s="1235"/>
      <c r="D135" s="1235"/>
      <c r="E135" s="1007"/>
      <c r="F135" s="1297"/>
      <c r="G135" s="1297"/>
      <c r="H135" s="1007"/>
      <c r="I135" s="1292"/>
      <c r="J135" s="1293"/>
      <c r="K135" s="1007"/>
      <c r="L135" s="1297"/>
      <c r="M135" s="1297"/>
      <c r="N135" s="1297"/>
      <c r="O135" s="1287"/>
      <c r="P135" s="1298"/>
      <c r="Q135" s="1298"/>
      <c r="R135" s="1294"/>
      <c r="S135" s="1295"/>
      <c r="T135" s="1295"/>
      <c r="U135" s="1295"/>
      <c r="V135" s="1296"/>
      <c r="W135" s="1224"/>
      <c r="X135" s="1225"/>
      <c r="Y135" s="1224"/>
      <c r="Z135" s="1224"/>
    </row>
    <row r="136" spans="1:26" s="1006" customFormat="1" ht="23.25" customHeight="1" thickBot="1">
      <c r="A136" s="1296"/>
      <c r="B136" s="1296"/>
      <c r="C136" s="1296"/>
      <c r="D136" s="1296"/>
      <c r="E136" s="1299"/>
      <c r="F136" s="1299"/>
      <c r="G136" s="1299"/>
      <c r="H136" s="1299"/>
      <c r="I136" s="1299"/>
      <c r="J136" s="1299"/>
      <c r="K136" s="1299"/>
      <c r="L136" s="1299"/>
      <c r="M136" s="1299"/>
      <c r="N136" s="1299"/>
      <c r="O136" s="1296"/>
      <c r="P136" s="1300"/>
      <c r="Q136" s="1300"/>
      <c r="R136" s="1295"/>
      <c r="S136" s="1295"/>
      <c r="T136" s="1295"/>
      <c r="U136" s="1295"/>
      <c r="V136" s="1295"/>
      <c r="X136" s="1301"/>
    </row>
    <row r="137" spans="1:26" s="1006" customFormat="1" ht="15.75" customHeight="1">
      <c r="A137" s="1296"/>
      <c r="B137" s="1302" t="s">
        <v>1189</v>
      </c>
      <c r="C137" s="1303"/>
      <c r="D137" s="1304"/>
      <c r="E137" s="1299"/>
      <c r="F137" s="1305" t="str">
        <f>+IF(+ROUND(F140,2)=0,"O K","НЕРАВНЕНИЕ!")</f>
        <v>O K</v>
      </c>
      <c r="G137" s="1306" t="str">
        <f>+IF(+ROUND(G140,2)=0,"O K","НЕРАВНЕНИЕ!")</f>
        <v>НЕРАВНЕНИЕ!</v>
      </c>
      <c r="H137" s="1307"/>
      <c r="I137" s="1308" t="str">
        <f>+IF(+ROUND(I140,2)=0,"O K","НЕРАВНЕНИЕ!")</f>
        <v>O K</v>
      </c>
      <c r="J137" s="1309" t="str">
        <f>+IF(+ROUND(J140,2)=0,"O K","НЕРАВНЕНИЕ!")</f>
        <v>O K</v>
      </c>
      <c r="K137" s="1310"/>
      <c r="L137" s="1311" t="str">
        <f>+IF(+ROUND(L140,2)=0,"O K","НЕРАВНЕНИЕ!")</f>
        <v>O K</v>
      </c>
      <c r="M137" s="1312"/>
      <c r="N137" s="1313" t="str">
        <f>+IF(+ROUND(N140,2)=0,"O K","НЕРАВНЕНИЕ!")</f>
        <v>НЕРАВНЕНИЕ!</v>
      </c>
      <c r="O137" s="1296"/>
      <c r="P137" s="1314" t="str">
        <f>+IF(+ROUND(P140,2)=0,"O K","НЕРАВНЕНИЕ!")</f>
        <v>O K</v>
      </c>
      <c r="Q137" s="1315" t="str">
        <f>+IF(+ROUND(Q140,2)=0,"O K","НЕРАВНЕНИЕ!")</f>
        <v>НЕРАВНЕНИЕ!</v>
      </c>
      <c r="R137" s="1316"/>
      <c r="S137" s="1317"/>
      <c r="T137" s="1317"/>
      <c r="U137" s="1317"/>
      <c r="V137" s="1296"/>
      <c r="X137" s="1301"/>
    </row>
    <row r="138" spans="1:26" s="1006" customFormat="1" ht="15.75" customHeight="1" thickBot="1">
      <c r="A138" s="1296"/>
      <c r="B138" s="1318" t="s">
        <v>1190</v>
      </c>
      <c r="C138" s="1319"/>
      <c r="D138" s="1320"/>
      <c r="E138" s="1299"/>
      <c r="F138" s="1321" t="str">
        <f>+IF(+ROUND(F141,0)=0,"O K","НЕРАВНЕНИЕ!")</f>
        <v>O K</v>
      </c>
      <c r="G138" s="1322" t="str">
        <f>+IF(+ROUND(G141,0)=0,"O K","НЕРАВНЕНИЕ!")</f>
        <v>НЕРАВНЕНИЕ!</v>
      </c>
      <c r="H138" s="1307"/>
      <c r="I138" s="1323" t="str">
        <f>+IF(+ROUND(I141,0)=0,"O K","НЕРАВНЕНИЕ!")</f>
        <v>O K</v>
      </c>
      <c r="J138" s="1324" t="str">
        <f>+IF(+ROUND(J141,0)=0,"O K","НЕРАВНЕНИЕ!")</f>
        <v>O K</v>
      </c>
      <c r="K138" s="1310"/>
      <c r="L138" s="1325" t="str">
        <f>+IF(+ROUND(L141,0)=0,"O K","НЕРАВНЕНИЕ!")</f>
        <v>O K</v>
      </c>
      <c r="M138" s="1312"/>
      <c r="N138" s="1326" t="str">
        <f>+IF(+ROUND(N141,0)=0,"O K","НЕРАВНЕНИЕ!")</f>
        <v>НЕРАВНЕНИЕ!</v>
      </c>
      <c r="O138" s="1296"/>
      <c r="P138" s="1327" t="str">
        <f>+IF(+ROUND(P141,0)=0,"O K","НЕРАВНЕНИЕ!")</f>
        <v>O K</v>
      </c>
      <c r="Q138" s="1328" t="str">
        <f>+IF(+ROUND(Q141,0)=0,"O K","НЕРАВНЕНИЕ!")</f>
        <v>НЕРАВНЕНИЕ!</v>
      </c>
      <c r="R138" s="1316"/>
      <c r="S138" s="1317"/>
      <c r="T138" s="1317"/>
      <c r="U138" s="1317"/>
      <c r="V138" s="1296"/>
      <c r="X138" s="1301"/>
    </row>
    <row r="139" spans="1:26" s="1006" customFormat="1" ht="13.5" thickBot="1">
      <c r="A139" s="1296"/>
      <c r="B139" s="1296"/>
      <c r="C139" s="1296"/>
      <c r="D139" s="1296"/>
      <c r="E139" s="1299"/>
      <c r="F139" s="1312"/>
      <c r="G139" s="1312"/>
      <c r="H139" s="1312"/>
      <c r="I139" s="1329"/>
      <c r="J139" s="1312"/>
      <c r="K139" s="1312"/>
      <c r="L139" s="1329"/>
      <c r="M139" s="1312"/>
      <c r="N139" s="1312"/>
      <c r="O139" s="1296"/>
      <c r="P139" s="1300"/>
      <c r="Q139" s="1300"/>
      <c r="R139" s="1316"/>
      <c r="S139" s="1295"/>
      <c r="T139" s="1295"/>
      <c r="U139" s="1295"/>
      <c r="V139" s="1296"/>
      <c r="X139" s="1301"/>
    </row>
    <row r="140" spans="1:26" s="1006" customFormat="1" ht="15.75">
      <c r="A140" s="1296"/>
      <c r="B140" s="1302" t="s">
        <v>1191</v>
      </c>
      <c r="C140" s="1303"/>
      <c r="D140" s="1304"/>
      <c r="E140" s="1299"/>
      <c r="F140" s="1330">
        <f>+ROUND(F83,0)+ROUND(F84,0)</f>
        <v>0</v>
      </c>
      <c r="G140" s="1331">
        <f>+ROUND(G83,0)+ROUND(G84,0)</f>
        <v>-513691</v>
      </c>
      <c r="H140" s="1307"/>
      <c r="I140" s="1332">
        <f>+ROUND(I83,0)+ROUND(I84,0)</f>
        <v>0</v>
      </c>
      <c r="J140" s="1333">
        <f>+ROUND(J83,0)+ROUND(J84,0)</f>
        <v>0</v>
      </c>
      <c r="K140" s="1310"/>
      <c r="L140" s="1334">
        <f>+ROUND(L83,0)+ROUND(L84,0)</f>
        <v>0</v>
      </c>
      <c r="M140" s="1312"/>
      <c r="N140" s="1335">
        <f>+ROUND(N83,0)+ROUND(N84,0)</f>
        <v>-513691</v>
      </c>
      <c r="O140" s="1296"/>
      <c r="P140" s="1336">
        <f>+ROUND(P83,0)+ROUND(P84,0)</f>
        <v>0</v>
      </c>
      <c r="Q140" s="1337">
        <f>+ROUND(Q83,0)+ROUND(Q84,0)</f>
        <v>-513691</v>
      </c>
      <c r="R140" s="1316"/>
      <c r="S140" s="1295"/>
      <c r="T140" s="1295"/>
      <c r="U140" s="1295"/>
      <c r="V140" s="1296"/>
      <c r="X140" s="1301"/>
    </row>
    <row r="141" spans="1:26" s="1006" customFormat="1" ht="16.5" thickBot="1">
      <c r="A141" s="1296"/>
      <c r="B141" s="1318" t="s">
        <v>1192</v>
      </c>
      <c r="C141" s="1319"/>
      <c r="D141" s="1320"/>
      <c r="E141" s="1299"/>
      <c r="F141" s="1338">
        <f>SUM(+ROUND(F83,0)+ROUND(F101,0)+ROUND(F120,0)+ROUND(F127,0)+ROUND(F129,0)+ROUND(F130,0))-ROUND(F131,0)</f>
        <v>0</v>
      </c>
      <c r="G141" s="1339">
        <f>SUM(+ROUND(G83,0)+ROUND(G101,0)+ROUND(G120,0)+ROUND(G127,0)+ROUND(G129,0)+ROUND(G130,0))-ROUND(G131,0)</f>
        <v>-513691</v>
      </c>
      <c r="H141" s="1307"/>
      <c r="I141" s="1340">
        <f>SUM(+ROUND(I83,0)+ROUND(I101,0)+ROUND(I120,0)+ROUND(I127,0)+ROUND(I129,0)+ROUND(I130,0))-ROUND(I131,0)</f>
        <v>0</v>
      </c>
      <c r="J141" s="1341">
        <f>SUM(+ROUND(J83,0)+ROUND(J101,0)+ROUND(J120,0)+ROUND(J127,0)+ROUND(J129,0)+ROUND(J130,0))-ROUND(J131,0)</f>
        <v>0</v>
      </c>
      <c r="K141" s="1310"/>
      <c r="L141" s="1342">
        <f>SUM(+ROUND(L83,0)+ROUND(L101,0)+ROUND(L120,0)+ROUND(L127,0)+ROUND(L129,0)+ROUND(L130,0))-ROUND(L131,0)</f>
        <v>0</v>
      </c>
      <c r="M141" s="1312"/>
      <c r="N141" s="1343">
        <f>SUM(+ROUND(N83,0)+ROUND(N101,0)+ROUND(N120,0)+ROUND(N127,0)+ROUND(N129,0)+ROUND(N130,0))-ROUND(N131,0)</f>
        <v>-513691</v>
      </c>
      <c r="O141" s="1296"/>
      <c r="P141" s="1344">
        <f>SUM(+ROUND(P83,0)+ROUND(P101,0)+ROUND(P120,0)+ROUND(P127,0)+ROUND(P129,0)+ROUND(P130,0))-ROUND(P131,0)</f>
        <v>0</v>
      </c>
      <c r="Q141" s="1345">
        <f>SUM(+ROUND(Q83,0)+ROUND(Q101,0)+ROUND(Q120,0)+ROUND(Q127,0)+ROUND(Q129,0)+ROUND(Q130,0))-ROUND(Q131,0)</f>
        <v>-513691</v>
      </c>
      <c r="R141" s="1316"/>
      <c r="S141" s="1295"/>
      <c r="T141" s="1295"/>
      <c r="U141" s="1295"/>
      <c r="V141" s="1296"/>
      <c r="X141" s="1301"/>
    </row>
    <row r="142" spans="1:26" s="1006" customFormat="1" ht="12.75">
      <c r="A142" s="1296"/>
      <c r="B142" s="1296"/>
      <c r="C142" s="1296"/>
      <c r="D142" s="1296"/>
      <c r="E142" s="1296"/>
      <c r="F142" s="1299"/>
      <c r="G142" s="1299"/>
      <c r="H142" s="1299"/>
      <c r="I142" s="1299"/>
      <c r="J142" s="1299"/>
      <c r="K142" s="1299"/>
      <c r="L142" s="1299"/>
      <c r="M142" s="1299"/>
      <c r="N142" s="1299"/>
      <c r="O142" s="1296"/>
      <c r="P142" s="1300"/>
      <c r="Q142" s="1300"/>
      <c r="R142" s="1316"/>
      <c r="S142" s="1295"/>
      <c r="T142" s="1295"/>
      <c r="U142" s="1295"/>
      <c r="V142" s="1296"/>
      <c r="X142" s="1301"/>
    </row>
    <row r="143" spans="1:26" s="1006" customFormat="1" ht="12.75">
      <c r="A143" s="1296"/>
      <c r="B143" s="1296"/>
      <c r="C143" s="1296"/>
      <c r="D143" s="1296"/>
      <c r="E143" s="1299"/>
      <c r="F143" s="1299"/>
      <c r="G143" s="1299"/>
      <c r="H143" s="1299"/>
      <c r="I143" s="1299"/>
      <c r="J143" s="1299"/>
      <c r="K143" s="1299"/>
      <c r="L143" s="1299"/>
      <c r="M143" s="1299"/>
      <c r="N143" s="1299"/>
      <c r="O143" s="1296"/>
      <c r="P143" s="1300"/>
      <c r="Q143" s="1300"/>
      <c r="R143" s="1316"/>
      <c r="S143" s="1295"/>
      <c r="T143" s="1295"/>
      <c r="U143" s="1295"/>
      <c r="V143" s="1296"/>
      <c r="X143" s="1301"/>
    </row>
    <row r="144" spans="1:26" s="1006" customFormat="1" ht="12.75">
      <c r="A144" s="1296"/>
      <c r="B144" s="1296"/>
      <c r="C144" s="1296"/>
      <c r="D144" s="1296"/>
      <c r="E144" s="1299"/>
      <c r="F144" s="1299"/>
      <c r="G144" s="1299"/>
      <c r="H144" s="1299"/>
      <c r="I144" s="1299"/>
      <c r="J144" s="1299"/>
      <c r="K144" s="1299"/>
      <c r="L144" s="1299"/>
      <c r="M144" s="1299"/>
      <c r="N144" s="1299"/>
      <c r="O144" s="1296"/>
      <c r="P144" s="1300"/>
      <c r="Q144" s="1300"/>
      <c r="R144" s="1316"/>
      <c r="S144" s="1295"/>
      <c r="T144" s="1295"/>
      <c r="U144" s="1295"/>
      <c r="V144" s="1296"/>
      <c r="X144" s="1301"/>
    </row>
    <row r="145" spans="1:24" s="1006" customFormat="1" ht="12.75">
      <c r="A145" s="1296"/>
      <c r="B145" s="1296"/>
      <c r="C145" s="1296"/>
      <c r="D145" s="1296"/>
      <c r="E145" s="1299"/>
      <c r="F145" s="1299"/>
      <c r="G145" s="1299"/>
      <c r="H145" s="1299"/>
      <c r="I145" s="1299"/>
      <c r="J145" s="1299"/>
      <c r="K145" s="1299"/>
      <c r="L145" s="1299"/>
      <c r="M145" s="1299"/>
      <c r="N145" s="1299"/>
      <c r="O145" s="1296"/>
      <c r="P145" s="1300"/>
      <c r="Q145" s="1300"/>
      <c r="R145" s="1316"/>
      <c r="S145" s="1295"/>
      <c r="T145" s="1295"/>
      <c r="U145" s="1295"/>
      <c r="V145" s="1296"/>
      <c r="X145" s="1301"/>
    </row>
    <row r="146" spans="1:24" s="1006" customFormat="1" ht="12.75">
      <c r="A146" s="1296"/>
      <c r="B146" s="1296"/>
      <c r="C146" s="1296"/>
      <c r="D146" s="1296"/>
      <c r="E146" s="1299"/>
      <c r="F146" s="1299"/>
      <c r="G146" s="1299"/>
      <c r="H146" s="1299"/>
      <c r="I146" s="1299"/>
      <c r="J146" s="1299"/>
      <c r="K146" s="1299"/>
      <c r="L146" s="1299"/>
      <c r="M146" s="1299"/>
      <c r="N146" s="1299"/>
      <c r="O146" s="1296"/>
      <c r="P146" s="1300"/>
      <c r="Q146" s="1300"/>
      <c r="R146" s="1316"/>
      <c r="S146" s="1295"/>
      <c r="T146" s="1295"/>
      <c r="U146" s="1295"/>
      <c r="V146" s="1296"/>
      <c r="X146" s="1301"/>
    </row>
    <row r="147" spans="1:24" s="1006" customFormat="1" ht="12.75">
      <c r="A147" s="1296"/>
      <c r="B147" s="1296"/>
      <c r="C147" s="1296"/>
      <c r="D147" s="1296"/>
      <c r="E147" s="1299"/>
      <c r="F147" s="1299"/>
      <c r="G147" s="1299"/>
      <c r="H147" s="1299"/>
      <c r="I147" s="1299"/>
      <c r="J147" s="1299"/>
      <c r="K147" s="1299"/>
      <c r="L147" s="1299"/>
      <c r="M147" s="1299"/>
      <c r="N147" s="1299"/>
      <c r="O147" s="1296"/>
      <c r="P147" s="1300"/>
      <c r="Q147" s="1300"/>
      <c r="R147" s="1316"/>
      <c r="S147" s="1295"/>
      <c r="T147" s="1295"/>
      <c r="U147" s="1295"/>
      <c r="V147" s="1296"/>
      <c r="X147" s="1301"/>
    </row>
    <row r="148" spans="1:24" s="1006" customFormat="1" ht="12.75">
      <c r="A148" s="1296"/>
      <c r="B148" s="1296"/>
      <c r="C148" s="1296"/>
      <c r="D148" s="1296"/>
      <c r="E148" s="1299"/>
      <c r="F148" s="1299"/>
      <c r="G148" s="1299"/>
      <c r="H148" s="1299"/>
      <c r="I148" s="1299"/>
      <c r="J148" s="1299"/>
      <c r="K148" s="1299"/>
      <c r="L148" s="1299"/>
      <c r="M148" s="1299"/>
      <c r="N148" s="1299"/>
      <c r="O148" s="1296"/>
      <c r="P148" s="1300"/>
      <c r="Q148" s="1300"/>
      <c r="R148" s="1316"/>
      <c r="S148" s="1295"/>
      <c r="T148" s="1295"/>
      <c r="U148" s="1295"/>
      <c r="V148" s="1296"/>
      <c r="X148" s="1301"/>
    </row>
    <row r="149" spans="1:24" s="1006" customFormat="1" ht="12.75">
      <c r="A149" s="1296"/>
      <c r="B149" s="1296"/>
      <c r="C149" s="1296"/>
      <c r="D149" s="1296"/>
      <c r="E149" s="1299"/>
      <c r="F149" s="1299"/>
      <c r="G149" s="1299"/>
      <c r="H149" s="1299"/>
      <c r="I149" s="1299"/>
      <c r="J149" s="1299"/>
      <c r="K149" s="1299"/>
      <c r="L149" s="1299"/>
      <c r="M149" s="1299"/>
      <c r="N149" s="1299"/>
      <c r="O149" s="1296"/>
      <c r="P149" s="1300"/>
      <c r="Q149" s="1300"/>
      <c r="R149" s="1316"/>
      <c r="S149" s="1295"/>
      <c r="T149" s="1295"/>
      <c r="U149" s="1295"/>
      <c r="V149" s="1296"/>
      <c r="X149" s="1301"/>
    </row>
    <row r="150" spans="1:24" s="1006" customFormat="1" ht="12.75">
      <c r="A150" s="1296"/>
      <c r="B150" s="1296"/>
      <c r="C150" s="1296"/>
      <c r="D150" s="1296"/>
      <c r="E150" s="1299"/>
      <c r="F150" s="1299"/>
      <c r="G150" s="1299"/>
      <c r="H150" s="1299"/>
      <c r="I150" s="1299"/>
      <c r="J150" s="1299"/>
      <c r="K150" s="1299"/>
      <c r="L150" s="1299"/>
      <c r="M150" s="1299"/>
      <c r="N150" s="1299"/>
      <c r="O150" s="1296"/>
      <c r="P150" s="1300"/>
      <c r="Q150" s="1300"/>
      <c r="R150" s="1316"/>
      <c r="S150" s="1295"/>
      <c r="T150" s="1295"/>
      <c r="U150" s="1295"/>
      <c r="V150" s="1296"/>
      <c r="X150" s="1301"/>
    </row>
    <row r="151" spans="1:24" s="1006" customFormat="1" ht="12.75">
      <c r="A151" s="1296"/>
      <c r="B151" s="1296"/>
      <c r="C151" s="1296"/>
      <c r="D151" s="1296"/>
      <c r="E151" s="1299"/>
      <c r="F151" s="1299"/>
      <c r="G151" s="1299"/>
      <c r="H151" s="1299"/>
      <c r="I151" s="1299"/>
      <c r="J151" s="1299"/>
      <c r="K151" s="1299"/>
      <c r="L151" s="1299"/>
      <c r="M151" s="1299"/>
      <c r="N151" s="1299"/>
      <c r="O151" s="1296"/>
      <c r="P151" s="1300"/>
      <c r="Q151" s="1300"/>
      <c r="R151" s="1316"/>
      <c r="S151" s="1295"/>
      <c r="T151" s="1295"/>
      <c r="U151" s="1295"/>
      <c r="V151" s="1296"/>
      <c r="X151" s="1301"/>
    </row>
    <row r="152" spans="1:24" s="1006" customFormat="1" ht="12.75">
      <c r="A152" s="1296"/>
      <c r="B152" s="1296"/>
      <c r="C152" s="1296"/>
      <c r="D152" s="1296"/>
      <c r="E152" s="1299"/>
      <c r="F152" s="1299"/>
      <c r="G152" s="1299"/>
      <c r="H152" s="1299"/>
      <c r="I152" s="1299"/>
      <c r="J152" s="1299"/>
      <c r="K152" s="1299"/>
      <c r="L152" s="1299"/>
      <c r="M152" s="1299"/>
      <c r="N152" s="1299"/>
      <c r="O152" s="1296"/>
      <c r="P152" s="1300"/>
      <c r="Q152" s="1300"/>
      <c r="R152" s="1316"/>
      <c r="S152" s="1295"/>
      <c r="T152" s="1295"/>
      <c r="U152" s="1295"/>
      <c r="V152" s="1296"/>
      <c r="X152" s="1301"/>
    </row>
    <row r="153" spans="1:24" s="1006" customFormat="1" ht="12.75">
      <c r="A153" s="1296"/>
      <c r="B153" s="1296"/>
      <c r="C153" s="1296"/>
      <c r="D153" s="1296"/>
      <c r="E153" s="1299"/>
      <c r="F153" s="1299"/>
      <c r="G153" s="1299"/>
      <c r="H153" s="1299"/>
      <c r="I153" s="1299"/>
      <c r="J153" s="1299"/>
      <c r="K153" s="1299"/>
      <c r="L153" s="1299"/>
      <c r="M153" s="1299"/>
      <c r="N153" s="1299"/>
      <c r="O153" s="1296"/>
      <c r="P153" s="1300"/>
      <c r="Q153" s="1300"/>
      <c r="R153" s="1316"/>
      <c r="S153" s="1295"/>
      <c r="T153" s="1295"/>
      <c r="U153" s="1295"/>
      <c r="V153" s="1296"/>
      <c r="X153" s="1301"/>
    </row>
    <row r="154" spans="1:24" s="1006" customFormat="1" ht="12.75">
      <c r="A154" s="1296"/>
      <c r="B154" s="1296"/>
      <c r="C154" s="1296"/>
      <c r="D154" s="1296"/>
      <c r="E154" s="1299"/>
      <c r="F154" s="1299"/>
      <c r="G154" s="1299"/>
      <c r="H154" s="1299"/>
      <c r="I154" s="1299"/>
      <c r="J154" s="1299"/>
      <c r="K154" s="1299"/>
      <c r="L154" s="1299"/>
      <c r="M154" s="1299"/>
      <c r="N154" s="1299"/>
      <c r="O154" s="1296"/>
      <c r="P154" s="1300"/>
      <c r="Q154" s="1300"/>
      <c r="R154" s="1316"/>
      <c r="S154" s="1295"/>
      <c r="T154" s="1295"/>
      <c r="U154" s="1295"/>
      <c r="V154" s="1296"/>
      <c r="X154" s="1301"/>
    </row>
    <row r="155" spans="1:24" s="1006" customFormat="1" ht="12.75">
      <c r="A155" s="1296"/>
      <c r="B155" s="1296"/>
      <c r="C155" s="1296"/>
      <c r="D155" s="1296"/>
      <c r="E155" s="1299"/>
      <c r="F155" s="1299"/>
      <c r="G155" s="1299"/>
      <c r="H155" s="1299"/>
      <c r="I155" s="1299"/>
      <c r="J155" s="1299"/>
      <c r="K155" s="1299"/>
      <c r="L155" s="1299"/>
      <c r="M155" s="1299"/>
      <c r="N155" s="1299"/>
      <c r="O155" s="1296"/>
      <c r="P155" s="1300"/>
      <c r="Q155" s="1300"/>
      <c r="R155" s="1316"/>
      <c r="S155" s="1295"/>
      <c r="T155" s="1295"/>
      <c r="U155" s="1295"/>
      <c r="V155" s="1296"/>
      <c r="X155" s="1301"/>
    </row>
    <row r="156" spans="1:24" s="1006" customFormat="1" ht="12.75">
      <c r="A156" s="1296"/>
      <c r="B156" s="1296"/>
      <c r="C156" s="1296"/>
      <c r="D156" s="1296"/>
      <c r="E156" s="1299"/>
      <c r="F156" s="1299"/>
      <c r="G156" s="1299"/>
      <c r="H156" s="1299"/>
      <c r="I156" s="1299"/>
      <c r="J156" s="1299"/>
      <c r="K156" s="1299"/>
      <c r="L156" s="1299"/>
      <c r="M156" s="1299"/>
      <c r="N156" s="1299"/>
      <c r="O156" s="1296"/>
      <c r="P156" s="1300"/>
      <c r="Q156" s="1300"/>
      <c r="R156" s="1316"/>
      <c r="S156" s="1295"/>
      <c r="T156" s="1295"/>
      <c r="U156" s="1295"/>
      <c r="V156" s="1296"/>
      <c r="X156" s="1301"/>
    </row>
    <row r="157" spans="1:24" s="1006" customFormat="1" ht="12.75">
      <c r="A157" s="1296"/>
      <c r="B157" s="1296"/>
      <c r="C157" s="1296"/>
      <c r="D157" s="1296"/>
      <c r="E157" s="1299"/>
      <c r="F157" s="1299"/>
      <c r="G157" s="1299"/>
      <c r="H157" s="1299"/>
      <c r="I157" s="1299"/>
      <c r="J157" s="1299"/>
      <c r="K157" s="1299"/>
      <c r="L157" s="1299"/>
      <c r="M157" s="1299"/>
      <c r="N157" s="1299"/>
      <c r="O157" s="1296"/>
      <c r="P157" s="1300"/>
      <c r="Q157" s="1300"/>
      <c r="R157" s="1316"/>
      <c r="S157" s="1295"/>
      <c r="T157" s="1295"/>
      <c r="U157" s="1295"/>
      <c r="V157" s="1296"/>
      <c r="X157" s="1301"/>
    </row>
    <row r="158" spans="1:24" s="1006" customFormat="1" ht="12.75">
      <c r="A158" s="1296"/>
      <c r="B158" s="1296"/>
      <c r="C158" s="1296"/>
      <c r="D158" s="1296"/>
      <c r="E158" s="1299"/>
      <c r="F158" s="1299"/>
      <c r="G158" s="1299"/>
      <c r="H158" s="1299"/>
      <c r="I158" s="1299"/>
      <c r="J158" s="1299"/>
      <c r="K158" s="1299"/>
      <c r="L158" s="1299"/>
      <c r="M158" s="1299"/>
      <c r="N158" s="1299"/>
      <c r="O158" s="1296"/>
      <c r="P158" s="1300"/>
      <c r="Q158" s="1300"/>
      <c r="R158" s="1316"/>
      <c r="S158" s="1295"/>
      <c r="T158" s="1295"/>
      <c r="U158" s="1295"/>
      <c r="V158" s="1296"/>
      <c r="X158" s="1301"/>
    </row>
    <row r="159" spans="1:24" s="1006" customFormat="1" ht="12.75">
      <c r="A159" s="1296"/>
      <c r="B159" s="1296"/>
      <c r="C159" s="1296"/>
      <c r="D159" s="1296"/>
      <c r="E159" s="1299"/>
      <c r="F159" s="1299"/>
      <c r="G159" s="1299"/>
      <c r="H159" s="1299"/>
      <c r="I159" s="1299"/>
      <c r="J159" s="1299"/>
      <c r="K159" s="1299"/>
      <c r="L159" s="1299"/>
      <c r="M159" s="1299"/>
      <c r="N159" s="1299"/>
      <c r="O159" s="1296"/>
      <c r="P159" s="1300"/>
      <c r="Q159" s="1300"/>
      <c r="R159" s="1316"/>
      <c r="S159" s="1295"/>
      <c r="T159" s="1295"/>
      <c r="U159" s="1295"/>
      <c r="V159" s="1296"/>
      <c r="X159" s="1301"/>
    </row>
    <row r="160" spans="1:24" s="1006" customFormat="1" ht="12.75">
      <c r="A160" s="1296"/>
      <c r="B160" s="1296"/>
      <c r="C160" s="1296"/>
      <c r="D160" s="1296"/>
      <c r="E160" s="1299"/>
      <c r="F160" s="1299"/>
      <c r="G160" s="1299"/>
      <c r="H160" s="1299"/>
      <c r="I160" s="1299"/>
      <c r="J160" s="1299"/>
      <c r="K160" s="1299"/>
      <c r="L160" s="1299"/>
      <c r="M160" s="1299"/>
      <c r="N160" s="1299"/>
      <c r="O160" s="1296"/>
      <c r="P160" s="1300"/>
      <c r="Q160" s="1300"/>
      <c r="R160" s="1316"/>
      <c r="S160" s="1295"/>
      <c r="T160" s="1295"/>
      <c r="U160" s="1295"/>
      <c r="V160" s="1296"/>
      <c r="X160" s="1301"/>
    </row>
    <row r="161" spans="1:24" s="1006" customFormat="1" ht="12.75">
      <c r="A161" s="1296"/>
      <c r="B161" s="1296"/>
      <c r="C161" s="1296"/>
      <c r="D161" s="1296"/>
      <c r="E161" s="1299"/>
      <c r="F161" s="1299"/>
      <c r="G161" s="1299"/>
      <c r="H161" s="1299"/>
      <c r="I161" s="1299"/>
      <c r="J161" s="1299"/>
      <c r="K161" s="1299"/>
      <c r="L161" s="1299"/>
      <c r="M161" s="1299"/>
      <c r="N161" s="1299"/>
      <c r="O161" s="1296"/>
      <c r="P161" s="1300"/>
      <c r="Q161" s="1300"/>
      <c r="R161" s="1316"/>
      <c r="S161" s="1295"/>
      <c r="T161" s="1295"/>
      <c r="U161" s="1295"/>
      <c r="V161" s="1296"/>
      <c r="X161" s="1301"/>
    </row>
    <row r="162" spans="1:24" s="1006" customFormat="1" ht="12.75">
      <c r="A162" s="1296"/>
      <c r="B162" s="1296"/>
      <c r="C162" s="1296"/>
      <c r="D162" s="1296"/>
      <c r="E162" s="1299"/>
      <c r="F162" s="1299"/>
      <c r="G162" s="1299"/>
      <c r="H162" s="1299"/>
      <c r="I162" s="1299"/>
      <c r="J162" s="1299"/>
      <c r="K162" s="1299"/>
      <c r="L162" s="1299"/>
      <c r="M162" s="1299"/>
      <c r="N162" s="1299"/>
      <c r="O162" s="1296"/>
      <c r="P162" s="1300"/>
      <c r="Q162" s="1300"/>
      <c r="R162" s="1316"/>
      <c r="S162" s="1295"/>
      <c r="T162" s="1295"/>
      <c r="U162" s="1295"/>
      <c r="V162" s="1296"/>
      <c r="X162" s="1301"/>
    </row>
    <row r="163" spans="1:24" s="1006" customFormat="1" ht="12.75">
      <c r="A163" s="1296"/>
      <c r="B163" s="1296"/>
      <c r="C163" s="1296"/>
      <c r="D163" s="1296"/>
      <c r="E163" s="1299"/>
      <c r="F163" s="1299"/>
      <c r="G163" s="1299"/>
      <c r="H163" s="1299"/>
      <c r="I163" s="1299"/>
      <c r="J163" s="1299"/>
      <c r="K163" s="1299"/>
      <c r="L163" s="1299"/>
      <c r="M163" s="1299"/>
      <c r="N163" s="1299"/>
      <c r="O163" s="1296"/>
      <c r="P163" s="1300"/>
      <c r="Q163" s="1300"/>
      <c r="R163" s="1316"/>
      <c r="S163" s="1295"/>
      <c r="T163" s="1295"/>
      <c r="U163" s="1295"/>
      <c r="V163" s="1296"/>
      <c r="X163" s="1301"/>
    </row>
    <row r="164" spans="1:24" s="1006" customFormat="1" ht="12.75">
      <c r="A164" s="1296"/>
      <c r="B164" s="1296"/>
      <c r="C164" s="1296"/>
      <c r="D164" s="1296"/>
      <c r="E164" s="1299"/>
      <c r="F164" s="1299"/>
      <c r="G164" s="1299"/>
      <c r="H164" s="1299"/>
      <c r="I164" s="1299"/>
      <c r="J164" s="1299"/>
      <c r="K164" s="1299"/>
      <c r="L164" s="1299"/>
      <c r="M164" s="1299"/>
      <c r="N164" s="1299"/>
      <c r="O164" s="1296"/>
      <c r="P164" s="1300"/>
      <c r="Q164" s="1300"/>
      <c r="R164" s="1316"/>
      <c r="S164" s="1295"/>
      <c r="T164" s="1295"/>
      <c r="U164" s="1295"/>
      <c r="V164" s="1296"/>
      <c r="X164" s="1301"/>
    </row>
    <row r="165" spans="1:24" s="1006" customFormat="1" ht="12.75">
      <c r="A165" s="1296"/>
      <c r="B165" s="1296"/>
      <c r="C165" s="1296"/>
      <c r="D165" s="1296"/>
      <c r="E165" s="1299"/>
      <c r="F165" s="1299"/>
      <c r="G165" s="1299"/>
      <c r="H165" s="1299"/>
      <c r="I165" s="1299"/>
      <c r="J165" s="1299"/>
      <c r="K165" s="1299"/>
      <c r="L165" s="1299"/>
      <c r="M165" s="1299"/>
      <c r="N165" s="1299"/>
      <c r="O165" s="1296"/>
      <c r="P165" s="1300"/>
      <c r="Q165" s="1300"/>
      <c r="R165" s="1316"/>
      <c r="S165" s="1295"/>
      <c r="T165" s="1295"/>
      <c r="U165" s="1295"/>
      <c r="V165" s="1296"/>
      <c r="X165" s="1301"/>
    </row>
    <row r="166" spans="1:24" s="1006" customFormat="1" ht="12.75">
      <c r="A166" s="1296"/>
      <c r="B166" s="1296"/>
      <c r="C166" s="1296"/>
      <c r="D166" s="1296"/>
      <c r="E166" s="1299"/>
      <c r="F166" s="1299"/>
      <c r="G166" s="1299"/>
      <c r="H166" s="1299"/>
      <c r="I166" s="1299"/>
      <c r="J166" s="1299"/>
      <c r="K166" s="1299"/>
      <c r="L166" s="1299"/>
      <c r="M166" s="1299"/>
      <c r="N166" s="1299"/>
      <c r="O166" s="1296"/>
      <c r="P166" s="1300"/>
      <c r="Q166" s="1300"/>
      <c r="R166" s="1316"/>
      <c r="S166" s="1295"/>
      <c r="T166" s="1295"/>
      <c r="U166" s="1295"/>
      <c r="V166" s="1296"/>
      <c r="X166" s="1301"/>
    </row>
    <row r="167" spans="1:24" s="1006" customFormat="1" ht="12.75">
      <c r="A167" s="1296"/>
      <c r="B167" s="1296"/>
      <c r="C167" s="1296"/>
      <c r="D167" s="1296"/>
      <c r="E167" s="1299"/>
      <c r="F167" s="1299"/>
      <c r="G167" s="1299"/>
      <c r="H167" s="1299"/>
      <c r="I167" s="1299"/>
      <c r="J167" s="1299"/>
      <c r="K167" s="1299"/>
      <c r="L167" s="1299"/>
      <c r="M167" s="1299"/>
      <c r="N167" s="1299"/>
      <c r="O167" s="1296"/>
      <c r="P167" s="1300"/>
      <c r="Q167" s="1300"/>
      <c r="R167" s="1316"/>
      <c r="S167" s="1295"/>
      <c r="T167" s="1295"/>
      <c r="U167" s="1295"/>
      <c r="V167" s="1296"/>
      <c r="X167" s="1301"/>
    </row>
    <row r="168" spans="1:24" s="1006" customFormat="1" ht="12.75">
      <c r="A168" s="1296"/>
      <c r="B168" s="1296"/>
      <c r="C168" s="1296"/>
      <c r="D168" s="1296"/>
      <c r="E168" s="1299"/>
      <c r="F168" s="1299"/>
      <c r="G168" s="1299"/>
      <c r="H168" s="1299"/>
      <c r="I168" s="1299"/>
      <c r="J168" s="1299"/>
      <c r="K168" s="1299"/>
      <c r="L168" s="1299"/>
      <c r="M168" s="1299"/>
      <c r="N168" s="1299"/>
      <c r="O168" s="1296"/>
      <c r="P168" s="1300"/>
      <c r="Q168" s="1300"/>
      <c r="R168" s="1316"/>
      <c r="S168" s="1295"/>
      <c r="T168" s="1295"/>
      <c r="U168" s="1295"/>
      <c r="V168" s="1296"/>
      <c r="X168" s="1301"/>
    </row>
    <row r="169" spans="1:24" s="1006" customFormat="1" ht="12.75">
      <c r="A169" s="1296"/>
      <c r="B169" s="1296"/>
      <c r="C169" s="1296"/>
      <c r="D169" s="1296"/>
      <c r="E169" s="1299"/>
      <c r="F169" s="1299"/>
      <c r="G169" s="1299"/>
      <c r="H169" s="1299"/>
      <c r="I169" s="1299"/>
      <c r="J169" s="1299"/>
      <c r="K169" s="1299"/>
      <c r="L169" s="1299"/>
      <c r="M169" s="1299"/>
      <c r="N169" s="1299"/>
      <c r="O169" s="1296"/>
      <c r="P169" s="1300"/>
      <c r="Q169" s="1300"/>
      <c r="R169" s="1316"/>
      <c r="S169" s="1295"/>
      <c r="T169" s="1295"/>
      <c r="U169" s="1295"/>
      <c r="V169" s="1296"/>
      <c r="X169" s="1301"/>
    </row>
    <row r="170" spans="1:24" s="1006" customFormat="1" ht="12.75">
      <c r="A170" s="1296"/>
      <c r="B170" s="1296"/>
      <c r="C170" s="1296"/>
      <c r="D170" s="1296"/>
      <c r="E170" s="1299"/>
      <c r="F170" s="1299"/>
      <c r="G170" s="1299"/>
      <c r="H170" s="1299"/>
      <c r="I170" s="1299"/>
      <c r="J170" s="1299"/>
      <c r="K170" s="1299"/>
      <c r="L170" s="1299"/>
      <c r="M170" s="1299"/>
      <c r="N170" s="1299"/>
      <c r="O170" s="1296"/>
      <c r="P170" s="1300"/>
      <c r="Q170" s="1300"/>
      <c r="R170" s="1316"/>
      <c r="S170" s="1295"/>
      <c r="T170" s="1295"/>
      <c r="U170" s="1295"/>
      <c r="V170" s="1296"/>
      <c r="X170" s="1301"/>
    </row>
    <row r="171" spans="1:24" s="1006" customFormat="1" ht="12.75">
      <c r="A171" s="1296"/>
      <c r="B171" s="1296"/>
      <c r="C171" s="1296"/>
      <c r="D171" s="1296"/>
      <c r="E171" s="1299"/>
      <c r="F171" s="1299"/>
      <c r="G171" s="1299"/>
      <c r="H171" s="1299"/>
      <c r="I171" s="1299"/>
      <c r="J171" s="1299"/>
      <c r="K171" s="1299"/>
      <c r="L171" s="1299"/>
      <c r="M171" s="1299"/>
      <c r="N171" s="1299"/>
      <c r="O171" s="1296"/>
      <c r="P171" s="1300"/>
      <c r="Q171" s="1300"/>
      <c r="R171" s="1316"/>
      <c r="S171" s="1295"/>
      <c r="T171" s="1295"/>
      <c r="U171" s="1295"/>
      <c r="V171" s="1296"/>
      <c r="X171" s="1301"/>
    </row>
    <row r="172" spans="1:24" s="1006" customFormat="1" ht="12.75">
      <c r="A172" s="1296"/>
      <c r="B172" s="1296"/>
      <c r="C172" s="1296"/>
      <c r="D172" s="1296"/>
      <c r="E172" s="1299"/>
      <c r="F172" s="1299"/>
      <c r="G172" s="1299"/>
      <c r="H172" s="1299"/>
      <c r="I172" s="1299"/>
      <c r="J172" s="1299"/>
      <c r="K172" s="1299"/>
      <c r="L172" s="1299"/>
      <c r="M172" s="1299"/>
      <c r="N172" s="1299"/>
      <c r="O172" s="1296"/>
      <c r="P172" s="1300"/>
      <c r="Q172" s="1300"/>
      <c r="R172" s="1316"/>
      <c r="S172" s="1295"/>
      <c r="T172" s="1295"/>
      <c r="U172" s="1295"/>
      <c r="V172" s="1296"/>
      <c r="X172" s="1301"/>
    </row>
    <row r="173" spans="1:24" s="1006" customFormat="1" ht="12.75">
      <c r="A173" s="1296"/>
      <c r="B173" s="1296"/>
      <c r="C173" s="1296"/>
      <c r="D173" s="1296"/>
      <c r="E173" s="1299"/>
      <c r="F173" s="1299"/>
      <c r="G173" s="1299"/>
      <c r="H173" s="1299"/>
      <c r="I173" s="1299"/>
      <c r="J173" s="1299"/>
      <c r="K173" s="1299"/>
      <c r="L173" s="1299"/>
      <c r="M173" s="1299"/>
      <c r="N173" s="1299"/>
      <c r="O173" s="1296"/>
      <c r="P173" s="1300"/>
      <c r="Q173" s="1300"/>
      <c r="R173" s="1316"/>
      <c r="S173" s="1295"/>
      <c r="T173" s="1295"/>
      <c r="U173" s="1295"/>
      <c r="V173" s="1296"/>
      <c r="X173" s="1301"/>
    </row>
    <row r="174" spans="1:24" s="1006" customFormat="1" ht="12.75">
      <c r="A174" s="1296"/>
      <c r="B174" s="1296"/>
      <c r="C174" s="1296"/>
      <c r="D174" s="1296"/>
      <c r="E174" s="1299"/>
      <c r="F174" s="1299"/>
      <c r="G174" s="1299"/>
      <c r="H174" s="1299"/>
      <c r="I174" s="1299"/>
      <c r="J174" s="1299"/>
      <c r="K174" s="1299"/>
      <c r="L174" s="1299"/>
      <c r="M174" s="1299"/>
      <c r="N174" s="1299"/>
      <c r="O174" s="1296"/>
      <c r="P174" s="1300"/>
      <c r="Q174" s="1300"/>
      <c r="R174" s="1316"/>
      <c r="S174" s="1295"/>
      <c r="T174" s="1295"/>
      <c r="U174" s="1295"/>
      <c r="V174" s="1296"/>
      <c r="X174" s="1301"/>
    </row>
    <row r="175" spans="1:24" s="1006" customFormat="1" ht="12.75">
      <c r="A175" s="1296"/>
      <c r="B175" s="1296"/>
      <c r="C175" s="1296"/>
      <c r="D175" s="1296"/>
      <c r="E175" s="1299"/>
      <c r="F175" s="1299"/>
      <c r="G175" s="1299"/>
      <c r="H175" s="1299"/>
      <c r="I175" s="1299"/>
      <c r="J175" s="1299"/>
      <c r="K175" s="1299"/>
      <c r="L175" s="1299"/>
      <c r="M175" s="1299"/>
      <c r="N175" s="1299"/>
      <c r="O175" s="1296"/>
      <c r="P175" s="1300"/>
      <c r="Q175" s="1300"/>
      <c r="R175" s="1316"/>
      <c r="S175" s="1295"/>
      <c r="T175" s="1295"/>
      <c r="U175" s="1295"/>
      <c r="V175" s="1296"/>
      <c r="X175" s="1301"/>
    </row>
    <row r="176" spans="1:24" s="1006" customFormat="1" ht="12.75">
      <c r="A176" s="1296"/>
      <c r="B176" s="1296"/>
      <c r="C176" s="1296"/>
      <c r="D176" s="1296"/>
      <c r="E176" s="1299"/>
      <c r="F176" s="1299"/>
      <c r="G176" s="1299"/>
      <c r="H176" s="1299"/>
      <c r="I176" s="1299"/>
      <c r="J176" s="1299"/>
      <c r="K176" s="1299"/>
      <c r="L176" s="1299"/>
      <c r="M176" s="1299"/>
      <c r="N176" s="1299"/>
      <c r="O176" s="1296"/>
      <c r="P176" s="1300"/>
      <c r="Q176" s="1300"/>
      <c r="R176" s="1316"/>
      <c r="S176" s="1295"/>
      <c r="T176" s="1295"/>
      <c r="U176" s="1295"/>
      <c r="V176" s="1296"/>
      <c r="X176" s="1301"/>
    </row>
    <row r="177" spans="1:24" s="1006" customFormat="1" ht="12.75">
      <c r="A177" s="1296"/>
      <c r="B177" s="1296"/>
      <c r="C177" s="1296"/>
      <c r="D177" s="1296"/>
      <c r="E177" s="1299"/>
      <c r="F177" s="1299"/>
      <c r="G177" s="1299"/>
      <c r="H177" s="1299"/>
      <c r="I177" s="1299"/>
      <c r="J177" s="1299"/>
      <c r="K177" s="1299"/>
      <c r="L177" s="1299"/>
      <c r="M177" s="1299"/>
      <c r="N177" s="1299"/>
      <c r="O177" s="1296"/>
      <c r="P177" s="1300"/>
      <c r="Q177" s="1300"/>
      <c r="R177" s="1316"/>
      <c r="S177" s="1295"/>
      <c r="T177" s="1295"/>
      <c r="U177" s="1295"/>
      <c r="V177" s="1296"/>
      <c r="X177" s="1301"/>
    </row>
    <row r="178" spans="1:24" s="1006" customFormat="1" ht="12.75">
      <c r="A178" s="1296"/>
      <c r="B178" s="1296"/>
      <c r="C178" s="1296"/>
      <c r="D178" s="1296"/>
      <c r="E178" s="1299"/>
      <c r="F178" s="1299"/>
      <c r="G178" s="1299"/>
      <c r="H178" s="1299"/>
      <c r="I178" s="1299"/>
      <c r="J178" s="1299"/>
      <c r="K178" s="1299"/>
      <c r="L178" s="1299"/>
      <c r="M178" s="1299"/>
      <c r="N178" s="1299"/>
      <c r="O178" s="1296"/>
      <c r="P178" s="1300"/>
      <c r="Q178" s="1300"/>
      <c r="R178" s="1316"/>
      <c r="S178" s="1295"/>
      <c r="T178" s="1295"/>
      <c r="U178" s="1295"/>
      <c r="V178" s="1296"/>
      <c r="X178" s="1301"/>
    </row>
    <row r="179" spans="1:24" s="1006" customFormat="1" ht="12.75">
      <c r="A179" s="1296"/>
      <c r="B179" s="1296"/>
      <c r="C179" s="1296"/>
      <c r="D179" s="1296"/>
      <c r="E179" s="1299"/>
      <c r="F179" s="1299"/>
      <c r="G179" s="1299"/>
      <c r="H179" s="1299"/>
      <c r="I179" s="1299"/>
      <c r="J179" s="1299"/>
      <c r="K179" s="1299"/>
      <c r="L179" s="1299"/>
      <c r="M179" s="1299"/>
      <c r="N179" s="1299"/>
      <c r="O179" s="1296"/>
      <c r="P179" s="1300"/>
      <c r="Q179" s="1300"/>
      <c r="R179" s="1316"/>
      <c r="S179" s="1295"/>
      <c r="T179" s="1295"/>
      <c r="U179" s="1295"/>
      <c r="V179" s="1296"/>
      <c r="X179" s="1301"/>
    </row>
    <row r="180" spans="1:24" s="1006" customFormat="1" ht="12.75">
      <c r="A180" s="1296"/>
      <c r="B180" s="1296"/>
      <c r="C180" s="1296"/>
      <c r="D180" s="1296"/>
      <c r="E180" s="1299"/>
      <c r="F180" s="1299"/>
      <c r="G180" s="1299"/>
      <c r="H180" s="1299"/>
      <c r="I180" s="1299"/>
      <c r="J180" s="1299"/>
      <c r="K180" s="1299"/>
      <c r="L180" s="1299"/>
      <c r="M180" s="1299"/>
      <c r="N180" s="1299"/>
      <c r="O180" s="1296"/>
      <c r="P180" s="1300"/>
      <c r="Q180" s="1300"/>
      <c r="R180" s="1316"/>
      <c r="S180" s="1295"/>
      <c r="T180" s="1295"/>
      <c r="U180" s="1295"/>
      <c r="V180" s="1296"/>
      <c r="X180" s="1301"/>
    </row>
    <row r="181" spans="1:24" s="1006" customFormat="1" ht="12.75">
      <c r="A181" s="1296"/>
      <c r="B181" s="1296"/>
      <c r="C181" s="1296"/>
      <c r="D181" s="1296"/>
      <c r="E181" s="1299"/>
      <c r="F181" s="1299"/>
      <c r="G181" s="1299"/>
      <c r="H181" s="1299"/>
      <c r="I181" s="1299"/>
      <c r="J181" s="1299"/>
      <c r="K181" s="1299"/>
      <c r="L181" s="1299"/>
      <c r="M181" s="1299"/>
      <c r="N181" s="1299"/>
      <c r="O181" s="1296"/>
      <c r="P181" s="1300"/>
      <c r="Q181" s="1300"/>
      <c r="R181" s="1316"/>
      <c r="S181" s="1295"/>
      <c r="T181" s="1295"/>
      <c r="U181" s="1295"/>
      <c r="V181" s="1296"/>
      <c r="X181" s="1301"/>
    </row>
    <row r="182" spans="1:24" s="1006" customFormat="1" ht="12.75">
      <c r="A182" s="1296"/>
      <c r="B182" s="1296"/>
      <c r="C182" s="1296"/>
      <c r="D182" s="1296"/>
      <c r="E182" s="1299"/>
      <c r="F182" s="1299"/>
      <c r="G182" s="1299"/>
      <c r="H182" s="1299"/>
      <c r="I182" s="1299"/>
      <c r="J182" s="1299"/>
      <c r="K182" s="1299"/>
      <c r="L182" s="1299"/>
      <c r="M182" s="1299"/>
      <c r="N182" s="1299"/>
      <c r="O182" s="1296"/>
      <c r="P182" s="1300"/>
      <c r="Q182" s="1300"/>
      <c r="R182" s="1316"/>
      <c r="S182" s="1295"/>
      <c r="T182" s="1295"/>
      <c r="U182" s="1295"/>
      <c r="V182" s="1296"/>
      <c r="X182" s="1301"/>
    </row>
    <row r="183" spans="1:24" s="1006" customFormat="1" ht="12.75">
      <c r="A183" s="1296"/>
      <c r="B183" s="1296"/>
      <c r="C183" s="1296"/>
      <c r="D183" s="1296"/>
      <c r="E183" s="1299"/>
      <c r="F183" s="1299"/>
      <c r="G183" s="1299"/>
      <c r="H183" s="1299"/>
      <c r="I183" s="1299"/>
      <c r="J183" s="1299"/>
      <c r="K183" s="1299"/>
      <c r="L183" s="1299"/>
      <c r="M183" s="1299"/>
      <c r="N183" s="1299"/>
      <c r="O183" s="1296"/>
      <c r="P183" s="1300"/>
      <c r="Q183" s="1300"/>
      <c r="R183" s="1316"/>
      <c r="S183" s="1295"/>
      <c r="T183" s="1295"/>
      <c r="U183" s="1295"/>
      <c r="V183" s="1296"/>
      <c r="X183" s="1301"/>
    </row>
    <row r="184" spans="1:24" s="1006" customFormat="1" ht="12.75">
      <c r="A184" s="1296"/>
      <c r="B184" s="1296"/>
      <c r="C184" s="1296"/>
      <c r="D184" s="1296"/>
      <c r="E184" s="1299"/>
      <c r="F184" s="1299"/>
      <c r="G184" s="1299"/>
      <c r="H184" s="1299"/>
      <c r="I184" s="1299"/>
      <c r="J184" s="1299"/>
      <c r="K184" s="1299"/>
      <c r="L184" s="1299"/>
      <c r="M184" s="1299"/>
      <c r="N184" s="1299"/>
      <c r="O184" s="1296"/>
      <c r="P184" s="1300"/>
      <c r="Q184" s="1300"/>
      <c r="R184" s="1316"/>
      <c r="S184" s="1295"/>
      <c r="T184" s="1295"/>
      <c r="U184" s="1295"/>
      <c r="V184" s="1296"/>
      <c r="X184" s="1301"/>
    </row>
    <row r="185" spans="1:24" s="1006" customFormat="1" ht="12.75">
      <c r="A185" s="1296"/>
      <c r="B185" s="1296"/>
      <c r="C185" s="1296"/>
      <c r="D185" s="1296"/>
      <c r="E185" s="1299"/>
      <c r="F185" s="1299"/>
      <c r="G185" s="1299"/>
      <c r="H185" s="1299"/>
      <c r="I185" s="1299"/>
      <c r="J185" s="1299"/>
      <c r="K185" s="1299"/>
      <c r="L185" s="1299"/>
      <c r="M185" s="1299"/>
      <c r="N185" s="1299"/>
      <c r="O185" s="1296"/>
      <c r="P185" s="1300"/>
      <c r="Q185" s="1300"/>
      <c r="R185" s="1316"/>
      <c r="S185" s="1295"/>
      <c r="T185" s="1295"/>
      <c r="U185" s="1295"/>
      <c r="V185" s="1296"/>
      <c r="X185" s="1301"/>
    </row>
    <row r="186" spans="1:24" s="1006" customFormat="1" ht="12.75">
      <c r="A186" s="1296"/>
      <c r="B186" s="1296"/>
      <c r="C186" s="1296"/>
      <c r="D186" s="1296"/>
      <c r="E186" s="1299"/>
      <c r="F186" s="1299"/>
      <c r="G186" s="1299"/>
      <c r="H186" s="1299"/>
      <c r="I186" s="1299"/>
      <c r="J186" s="1299"/>
      <c r="K186" s="1299"/>
      <c r="L186" s="1299"/>
      <c r="M186" s="1299"/>
      <c r="N186" s="1299"/>
      <c r="O186" s="1296"/>
      <c r="P186" s="1300"/>
      <c r="Q186" s="1300"/>
      <c r="R186" s="1316"/>
      <c r="S186" s="1296"/>
      <c r="T186" s="1296"/>
      <c r="U186" s="1296"/>
      <c r="V186" s="1296"/>
      <c r="X186" s="1301"/>
    </row>
    <row r="187" spans="1:24" s="1006" customFormat="1" ht="12.75">
      <c r="A187" s="1296"/>
      <c r="B187" s="1296"/>
      <c r="C187" s="1296"/>
      <c r="D187" s="1296"/>
      <c r="E187" s="1299"/>
      <c r="F187" s="1299"/>
      <c r="G187" s="1299"/>
      <c r="H187" s="1299"/>
      <c r="I187" s="1299"/>
      <c r="J187" s="1299"/>
      <c r="K187" s="1299"/>
      <c r="L187" s="1299"/>
      <c r="M187" s="1299"/>
      <c r="N187" s="1299"/>
      <c r="O187" s="1296"/>
      <c r="P187" s="1300"/>
      <c r="Q187" s="1300"/>
      <c r="R187" s="1316"/>
      <c r="S187" s="1296"/>
      <c r="T187" s="1296"/>
      <c r="U187" s="1296"/>
      <c r="V187" s="1296"/>
      <c r="X187" s="1301"/>
    </row>
    <row r="188" spans="1:24" s="1006" customFormat="1" ht="12.75">
      <c r="A188" s="1296"/>
      <c r="B188" s="1296"/>
      <c r="C188" s="1296"/>
      <c r="D188" s="1296"/>
      <c r="E188" s="1299"/>
      <c r="F188" s="1299"/>
      <c r="G188" s="1299"/>
      <c r="H188" s="1299"/>
      <c r="I188" s="1299"/>
      <c r="J188" s="1299"/>
      <c r="K188" s="1299"/>
      <c r="L188" s="1299"/>
      <c r="M188" s="1299"/>
      <c r="N188" s="1299"/>
      <c r="O188" s="1296"/>
      <c r="P188" s="1300"/>
      <c r="Q188" s="1300"/>
      <c r="R188" s="1316"/>
      <c r="S188" s="1296"/>
      <c r="T188" s="1296"/>
      <c r="U188" s="1296"/>
      <c r="V188" s="1296"/>
      <c r="X188" s="1301"/>
    </row>
    <row r="189" spans="1:24" s="1006" customFormat="1" ht="12.75">
      <c r="A189" s="1296"/>
      <c r="B189" s="1296"/>
      <c r="C189" s="1296"/>
      <c r="D189" s="1296"/>
      <c r="E189" s="1299"/>
      <c r="F189" s="1299"/>
      <c r="G189" s="1299"/>
      <c r="H189" s="1299"/>
      <c r="I189" s="1299"/>
      <c r="J189" s="1299"/>
      <c r="K189" s="1299"/>
      <c r="L189" s="1299"/>
      <c r="M189" s="1299"/>
      <c r="N189" s="1299"/>
      <c r="O189" s="1296"/>
      <c r="P189" s="1300"/>
      <c r="Q189" s="1300"/>
      <c r="R189" s="1316"/>
      <c r="S189" s="1296"/>
      <c r="T189" s="1296"/>
      <c r="U189" s="1296"/>
      <c r="V189" s="1296"/>
      <c r="X189" s="1301"/>
    </row>
    <row r="190" spans="1:24" s="1006" customFormat="1" ht="12.75">
      <c r="A190" s="1296"/>
      <c r="B190" s="1296"/>
      <c r="C190" s="1296"/>
      <c r="D190" s="1296"/>
      <c r="E190" s="1299"/>
      <c r="F190" s="1299"/>
      <c r="G190" s="1299"/>
      <c r="H190" s="1299"/>
      <c r="I190" s="1299"/>
      <c r="J190" s="1299"/>
      <c r="K190" s="1299"/>
      <c r="L190" s="1299"/>
      <c r="M190" s="1299"/>
      <c r="N190" s="1299"/>
      <c r="O190" s="1296"/>
      <c r="P190" s="1300"/>
      <c r="Q190" s="1300"/>
      <c r="R190" s="1316"/>
      <c r="S190" s="1296"/>
      <c r="T190" s="1296"/>
      <c r="U190" s="1296"/>
      <c r="V190" s="1296"/>
      <c r="X190" s="1301"/>
    </row>
    <row r="191" spans="1:24" s="1006" customFormat="1" ht="12.75">
      <c r="A191" s="1296"/>
      <c r="B191" s="1296"/>
      <c r="C191" s="1296"/>
      <c r="D191" s="1296"/>
      <c r="E191" s="1299"/>
      <c r="F191" s="1299"/>
      <c r="G191" s="1299"/>
      <c r="H191" s="1299"/>
      <c r="I191" s="1299"/>
      <c r="J191" s="1299"/>
      <c r="K191" s="1299"/>
      <c r="L191" s="1299"/>
      <c r="M191" s="1299"/>
      <c r="N191" s="1299"/>
      <c r="O191" s="1296"/>
      <c r="P191" s="1300"/>
      <c r="Q191" s="1300"/>
      <c r="R191" s="1316"/>
      <c r="S191" s="1296"/>
      <c r="T191" s="1296"/>
      <c r="U191" s="1296"/>
      <c r="V191" s="1296"/>
      <c r="X191" s="1301"/>
    </row>
    <row r="192" spans="1:24" s="1006" customFormat="1" ht="12.75">
      <c r="A192" s="1296"/>
      <c r="B192" s="1296"/>
      <c r="C192" s="1296"/>
      <c r="D192" s="1296"/>
      <c r="E192" s="1299"/>
      <c r="F192" s="1299"/>
      <c r="G192" s="1299"/>
      <c r="H192" s="1299"/>
      <c r="I192" s="1299"/>
      <c r="J192" s="1299"/>
      <c r="K192" s="1299"/>
      <c r="L192" s="1299"/>
      <c r="M192" s="1299"/>
      <c r="N192" s="1299"/>
      <c r="O192" s="1296"/>
      <c r="P192" s="1300"/>
      <c r="Q192" s="1300"/>
      <c r="R192" s="1316"/>
      <c r="S192" s="1296"/>
      <c r="T192" s="1296"/>
      <c r="U192" s="1296"/>
      <c r="V192" s="1296"/>
      <c r="X192" s="1301"/>
    </row>
    <row r="193" spans="1:24" s="1006" customFormat="1" ht="12.75">
      <c r="A193" s="1296"/>
      <c r="B193" s="1296"/>
      <c r="C193" s="1296"/>
      <c r="D193" s="1296"/>
      <c r="E193" s="1299"/>
      <c r="F193" s="1299"/>
      <c r="G193" s="1299"/>
      <c r="H193" s="1299"/>
      <c r="I193" s="1299"/>
      <c r="J193" s="1299"/>
      <c r="K193" s="1299"/>
      <c r="L193" s="1299"/>
      <c r="M193" s="1299"/>
      <c r="N193" s="1299"/>
      <c r="O193" s="1296"/>
      <c r="P193" s="1300"/>
      <c r="Q193" s="1300"/>
      <c r="R193" s="1316"/>
      <c r="S193" s="1296"/>
      <c r="T193" s="1296"/>
      <c r="U193" s="1296"/>
      <c r="V193" s="1296"/>
      <c r="X193" s="1301"/>
    </row>
    <row r="194" spans="1:24" s="1006" customFormat="1" ht="12.75">
      <c r="A194" s="1296"/>
      <c r="B194" s="1296"/>
      <c r="C194" s="1296"/>
      <c r="D194" s="1296"/>
      <c r="E194" s="1299"/>
      <c r="F194" s="1299"/>
      <c r="G194" s="1299"/>
      <c r="H194" s="1299"/>
      <c r="I194" s="1299"/>
      <c r="J194" s="1299"/>
      <c r="K194" s="1299"/>
      <c r="L194" s="1299"/>
      <c r="M194" s="1299"/>
      <c r="N194" s="1299"/>
      <c r="O194" s="1296"/>
      <c r="P194" s="1300"/>
      <c r="Q194" s="1300"/>
      <c r="R194" s="1316"/>
      <c r="S194" s="1296"/>
      <c r="T194" s="1296"/>
      <c r="U194" s="1296"/>
      <c r="V194" s="1296"/>
      <c r="X194" s="1301"/>
    </row>
    <row r="195" spans="1:24" s="1006" customFormat="1" ht="12.75">
      <c r="A195" s="1296"/>
      <c r="B195" s="1296"/>
      <c r="C195" s="1296"/>
      <c r="D195" s="1296"/>
      <c r="E195" s="1299"/>
      <c r="F195" s="1299"/>
      <c r="G195" s="1299"/>
      <c r="H195" s="1299"/>
      <c r="I195" s="1299"/>
      <c r="J195" s="1299"/>
      <c r="K195" s="1299"/>
      <c r="L195" s="1299"/>
      <c r="M195" s="1299"/>
      <c r="N195" s="1299"/>
      <c r="O195" s="1296"/>
      <c r="P195" s="1300"/>
      <c r="Q195" s="1300"/>
      <c r="R195" s="1316"/>
      <c r="S195" s="1296"/>
      <c r="T195" s="1296"/>
      <c r="U195" s="1296"/>
      <c r="V195" s="1296"/>
      <c r="X195" s="1301"/>
    </row>
    <row r="196" spans="1:24" s="1006" customFormat="1" ht="12.75">
      <c r="A196" s="1296"/>
      <c r="B196" s="1296"/>
      <c r="C196" s="1296"/>
      <c r="D196" s="1296"/>
      <c r="E196" s="1299"/>
      <c r="F196" s="1299"/>
      <c r="G196" s="1299"/>
      <c r="H196" s="1299"/>
      <c r="I196" s="1299"/>
      <c r="J196" s="1299"/>
      <c r="K196" s="1299"/>
      <c r="L196" s="1299"/>
      <c r="M196" s="1299"/>
      <c r="N196" s="1299"/>
      <c r="O196" s="1296"/>
      <c r="P196" s="1300"/>
      <c r="Q196" s="1300"/>
      <c r="R196" s="1316"/>
      <c r="S196" s="1296"/>
      <c r="T196" s="1296"/>
      <c r="U196" s="1296"/>
      <c r="V196" s="1296"/>
      <c r="X196" s="1301"/>
    </row>
    <row r="197" spans="1:24" s="1006" customFormat="1" ht="12.75">
      <c r="A197" s="1296"/>
      <c r="B197" s="1296"/>
      <c r="C197" s="1296"/>
      <c r="D197" s="1296"/>
      <c r="E197" s="1299"/>
      <c r="F197" s="1299"/>
      <c r="G197" s="1299"/>
      <c r="H197" s="1299"/>
      <c r="I197" s="1299"/>
      <c r="J197" s="1299"/>
      <c r="K197" s="1299"/>
      <c r="L197" s="1299"/>
      <c r="M197" s="1299"/>
      <c r="N197" s="1299"/>
      <c r="O197" s="1296"/>
      <c r="P197" s="1300"/>
      <c r="Q197" s="1300"/>
      <c r="R197" s="1316"/>
      <c r="S197" s="1296"/>
      <c r="T197" s="1296"/>
      <c r="U197" s="1296"/>
      <c r="V197" s="1296"/>
      <c r="X197" s="1301"/>
    </row>
    <row r="198" spans="1:24" s="1006" customFormat="1" ht="12.75">
      <c r="A198" s="1296"/>
      <c r="B198" s="1296"/>
      <c r="C198" s="1296"/>
      <c r="D198" s="1296"/>
      <c r="E198" s="1299"/>
      <c r="F198" s="1299"/>
      <c r="G198" s="1299"/>
      <c r="H198" s="1299"/>
      <c r="I198" s="1299"/>
      <c r="J198" s="1299"/>
      <c r="K198" s="1299"/>
      <c r="L198" s="1299"/>
      <c r="M198" s="1299"/>
      <c r="N198" s="1299"/>
      <c r="O198" s="1296"/>
      <c r="P198" s="1300"/>
      <c r="Q198" s="1300"/>
      <c r="R198" s="1316"/>
      <c r="S198" s="1296"/>
      <c r="T198" s="1296"/>
      <c r="U198" s="1296"/>
      <c r="V198" s="1296"/>
      <c r="X198" s="1301"/>
    </row>
    <row r="199" spans="1:24" s="1006" customFormat="1" ht="12.75">
      <c r="A199" s="1296"/>
      <c r="B199" s="1296"/>
      <c r="C199" s="1296"/>
      <c r="D199" s="1296"/>
      <c r="E199" s="1299"/>
      <c r="F199" s="1299"/>
      <c r="G199" s="1299"/>
      <c r="H199" s="1299"/>
      <c r="I199" s="1299"/>
      <c r="J199" s="1299"/>
      <c r="K199" s="1299"/>
      <c r="L199" s="1299"/>
      <c r="M199" s="1299"/>
      <c r="N199" s="1299"/>
      <c r="O199" s="1296"/>
      <c r="P199" s="1300"/>
      <c r="Q199" s="1300"/>
      <c r="R199" s="1316"/>
      <c r="S199" s="1296"/>
      <c r="T199" s="1296"/>
      <c r="U199" s="1296"/>
      <c r="V199" s="1296"/>
      <c r="X199" s="1301"/>
    </row>
    <row r="200" spans="1:24" s="1006" customFormat="1" ht="12.75">
      <c r="A200" s="1296"/>
      <c r="B200" s="1296"/>
      <c r="C200" s="1296"/>
      <c r="D200" s="1296"/>
      <c r="E200" s="1299"/>
      <c r="F200" s="1299"/>
      <c r="G200" s="1299"/>
      <c r="H200" s="1299"/>
      <c r="I200" s="1299"/>
      <c r="J200" s="1299"/>
      <c r="K200" s="1299"/>
      <c r="L200" s="1299"/>
      <c r="M200" s="1299"/>
      <c r="N200" s="1299"/>
      <c r="O200" s="1296"/>
      <c r="P200" s="1300"/>
      <c r="Q200" s="1300"/>
      <c r="R200" s="1316"/>
      <c r="S200" s="1296"/>
      <c r="T200" s="1296"/>
      <c r="U200" s="1296"/>
      <c r="V200" s="1296"/>
      <c r="X200" s="1301"/>
    </row>
    <row r="201" spans="1:24" s="1006" customFormat="1" ht="12.75">
      <c r="A201" s="1296"/>
      <c r="B201" s="1296"/>
      <c r="C201" s="1296"/>
      <c r="D201" s="1296"/>
      <c r="E201" s="1299"/>
      <c r="F201" s="1299"/>
      <c r="G201" s="1299"/>
      <c r="H201" s="1299"/>
      <c r="I201" s="1299"/>
      <c r="J201" s="1299"/>
      <c r="K201" s="1299"/>
      <c r="L201" s="1299"/>
      <c r="M201" s="1299"/>
      <c r="N201" s="1299"/>
      <c r="O201" s="1296"/>
      <c r="P201" s="1300"/>
      <c r="Q201" s="1300"/>
      <c r="R201" s="1316"/>
      <c r="S201" s="1296"/>
      <c r="T201" s="1296"/>
      <c r="U201" s="1296"/>
      <c r="V201" s="1296"/>
      <c r="X201" s="1301"/>
    </row>
    <row r="202" spans="1:24" s="1006" customFormat="1" ht="12.75">
      <c r="A202" s="1296"/>
      <c r="B202" s="1296"/>
      <c r="C202" s="1296"/>
      <c r="D202" s="1296"/>
      <c r="E202" s="1299"/>
      <c r="F202" s="1299"/>
      <c r="G202" s="1299"/>
      <c r="H202" s="1299"/>
      <c r="I202" s="1299"/>
      <c r="J202" s="1299"/>
      <c r="K202" s="1299"/>
      <c r="L202" s="1299"/>
      <c r="M202" s="1299"/>
      <c r="N202" s="1299"/>
      <c r="O202" s="1296"/>
      <c r="P202" s="1300"/>
      <c r="Q202" s="1300"/>
      <c r="R202" s="1316"/>
      <c r="S202" s="1296"/>
      <c r="T202" s="1296"/>
      <c r="U202" s="1296"/>
      <c r="V202" s="1296"/>
      <c r="X202" s="1301"/>
    </row>
    <row r="203" spans="1:24" s="1006" customFormat="1" ht="12.75">
      <c r="A203" s="1296"/>
      <c r="B203" s="1296"/>
      <c r="C203" s="1296"/>
      <c r="D203" s="1296"/>
      <c r="E203" s="1299"/>
      <c r="F203" s="1299"/>
      <c r="G203" s="1299"/>
      <c r="H203" s="1299"/>
      <c r="I203" s="1299"/>
      <c r="J203" s="1299"/>
      <c r="K203" s="1299"/>
      <c r="L203" s="1299"/>
      <c r="M203" s="1299"/>
      <c r="N203" s="1299"/>
      <c r="O203" s="1296"/>
      <c r="P203" s="1300"/>
      <c r="Q203" s="1300"/>
      <c r="R203" s="1316"/>
      <c r="S203" s="1296"/>
      <c r="T203" s="1296"/>
      <c r="U203" s="1296"/>
      <c r="V203" s="1296"/>
      <c r="X203" s="1301"/>
    </row>
    <row r="204" spans="1:24" s="1006" customFormat="1" ht="12.75">
      <c r="A204" s="1296"/>
      <c r="B204" s="1296"/>
      <c r="C204" s="1296"/>
      <c r="D204" s="1296"/>
      <c r="E204" s="1299"/>
      <c r="F204" s="1299"/>
      <c r="G204" s="1299"/>
      <c r="H204" s="1299"/>
      <c r="I204" s="1299"/>
      <c r="J204" s="1299"/>
      <c r="K204" s="1299"/>
      <c r="L204" s="1299"/>
      <c r="M204" s="1299"/>
      <c r="N204" s="1299"/>
      <c r="O204" s="1296"/>
      <c r="P204" s="1300"/>
      <c r="Q204" s="1300"/>
      <c r="R204" s="1316"/>
      <c r="S204" s="1296"/>
      <c r="T204" s="1296"/>
      <c r="U204" s="1296"/>
      <c r="V204" s="1296"/>
      <c r="X204" s="1301"/>
    </row>
    <row r="205" spans="1:24" s="1006" customFormat="1" ht="12.75">
      <c r="A205" s="1296"/>
      <c r="B205" s="1296"/>
      <c r="C205" s="1296"/>
      <c r="D205" s="1296"/>
      <c r="E205" s="1299"/>
      <c r="F205" s="1299"/>
      <c r="G205" s="1299"/>
      <c r="H205" s="1299"/>
      <c r="I205" s="1299"/>
      <c r="J205" s="1299"/>
      <c r="K205" s="1299"/>
      <c r="L205" s="1299"/>
      <c r="M205" s="1299"/>
      <c r="N205" s="1299"/>
      <c r="O205" s="1296"/>
      <c r="P205" s="1300"/>
      <c r="Q205" s="1300"/>
      <c r="R205" s="1316"/>
      <c r="S205" s="1296"/>
      <c r="T205" s="1296"/>
      <c r="U205" s="1296"/>
      <c r="V205" s="1296"/>
      <c r="X205" s="1301"/>
    </row>
    <row r="206" spans="1:24" s="1006" customFormat="1" ht="12.75">
      <c r="A206" s="1296"/>
      <c r="B206" s="1296"/>
      <c r="C206" s="1296"/>
      <c r="D206" s="1296"/>
      <c r="E206" s="1299"/>
      <c r="F206" s="1299"/>
      <c r="G206" s="1299"/>
      <c r="H206" s="1299"/>
      <c r="I206" s="1299"/>
      <c r="J206" s="1299"/>
      <c r="K206" s="1299"/>
      <c r="L206" s="1299"/>
      <c r="M206" s="1299"/>
      <c r="N206" s="1299"/>
      <c r="O206" s="1296"/>
      <c r="P206" s="1300"/>
      <c r="Q206" s="1300"/>
      <c r="R206" s="1316"/>
      <c r="S206" s="1296"/>
      <c r="T206" s="1296"/>
      <c r="U206" s="1296"/>
      <c r="V206" s="1296"/>
      <c r="X206" s="1301"/>
    </row>
    <row r="207" spans="1:24" s="1006" customFormat="1" ht="12.75">
      <c r="A207" s="1296"/>
      <c r="B207" s="1296"/>
      <c r="C207" s="1296"/>
      <c r="D207" s="1296"/>
      <c r="E207" s="1299"/>
      <c r="F207" s="1299"/>
      <c r="G207" s="1299"/>
      <c r="H207" s="1299"/>
      <c r="I207" s="1299"/>
      <c r="J207" s="1299"/>
      <c r="K207" s="1299"/>
      <c r="L207" s="1299"/>
      <c r="M207" s="1299"/>
      <c r="N207" s="1299"/>
      <c r="O207" s="1296"/>
      <c r="P207" s="1300"/>
      <c r="Q207" s="1300"/>
      <c r="R207" s="1316"/>
      <c r="S207" s="1296"/>
      <c r="T207" s="1296"/>
      <c r="U207" s="1296"/>
      <c r="V207" s="1296"/>
      <c r="X207" s="1301"/>
    </row>
    <row r="208" spans="1:24" s="1006" customFormat="1" ht="12.75">
      <c r="A208" s="1296"/>
      <c r="B208" s="1296"/>
      <c r="C208" s="1296"/>
      <c r="D208" s="1296"/>
      <c r="E208" s="1299"/>
      <c r="F208" s="1299"/>
      <c r="G208" s="1299"/>
      <c r="H208" s="1299"/>
      <c r="I208" s="1299"/>
      <c r="J208" s="1299"/>
      <c r="K208" s="1299"/>
      <c r="L208" s="1299"/>
      <c r="M208" s="1299"/>
      <c r="N208" s="1299"/>
      <c r="O208" s="1296"/>
      <c r="P208" s="1300"/>
      <c r="Q208" s="1300"/>
      <c r="R208" s="1316"/>
      <c r="S208" s="1296"/>
      <c r="T208" s="1296"/>
      <c r="U208" s="1296"/>
      <c r="V208" s="1296"/>
      <c r="X208" s="1301"/>
    </row>
    <row r="209" spans="1:24" s="1006" customFormat="1" ht="12.75">
      <c r="A209" s="1296"/>
      <c r="B209" s="1296"/>
      <c r="C209" s="1296"/>
      <c r="D209" s="1296"/>
      <c r="E209" s="1299"/>
      <c r="F209" s="1299"/>
      <c r="G209" s="1299"/>
      <c r="H209" s="1299"/>
      <c r="I209" s="1299"/>
      <c r="J209" s="1299"/>
      <c r="K209" s="1299"/>
      <c r="L209" s="1299"/>
      <c r="M209" s="1299"/>
      <c r="N209" s="1299"/>
      <c r="O209" s="1296"/>
      <c r="P209" s="1300"/>
      <c r="Q209" s="1300"/>
      <c r="R209" s="1316"/>
      <c r="S209" s="1296"/>
      <c r="T209" s="1296"/>
      <c r="U209" s="1296"/>
      <c r="V209" s="1296"/>
      <c r="X209" s="1301"/>
    </row>
  </sheetData>
  <sheetProtection password="81B0" sheet="1"/>
  <mergeCells count="96">
    <mergeCell ref="S6:U6"/>
    <mergeCell ref="B2:D2"/>
    <mergeCell ref="I2:J2"/>
    <mergeCell ref="L2:N2"/>
    <mergeCell ref="T2:U2"/>
    <mergeCell ref="S4:U4"/>
    <mergeCell ref="S23:U23"/>
    <mergeCell ref="S8:U8"/>
    <mergeCell ref="S9:U9"/>
    <mergeCell ref="S13:U13"/>
    <mergeCell ref="S14:U14"/>
    <mergeCell ref="S16:U16"/>
    <mergeCell ref="S17:U17"/>
    <mergeCell ref="S15:U15"/>
    <mergeCell ref="S18:U18"/>
    <mergeCell ref="S19:U19"/>
    <mergeCell ref="S20:U20"/>
    <mergeCell ref="S21:U21"/>
    <mergeCell ref="S22:U22"/>
    <mergeCell ref="S44:U44"/>
    <mergeCell ref="S25:U25"/>
    <mergeCell ref="S26:U26"/>
    <mergeCell ref="S27:U27"/>
    <mergeCell ref="S28:U28"/>
    <mergeCell ref="S35:U35"/>
    <mergeCell ref="S36:U36"/>
    <mergeCell ref="S37:U37"/>
    <mergeCell ref="S38:U38"/>
    <mergeCell ref="S40:U40"/>
    <mergeCell ref="S42:U42"/>
    <mergeCell ref="S43:U43"/>
    <mergeCell ref="S60:U60"/>
    <mergeCell ref="S45:U45"/>
    <mergeCell ref="S46:U46"/>
    <mergeCell ref="S48:U48"/>
    <mergeCell ref="S51:U51"/>
    <mergeCell ref="S52:U52"/>
    <mergeCell ref="S53:U53"/>
    <mergeCell ref="S54:U54"/>
    <mergeCell ref="S55:U55"/>
    <mergeCell ref="S56:U56"/>
    <mergeCell ref="S58:U58"/>
    <mergeCell ref="S59:U59"/>
    <mergeCell ref="S77:U77"/>
    <mergeCell ref="S61:U61"/>
    <mergeCell ref="S63:U63"/>
    <mergeCell ref="S65:U65"/>
    <mergeCell ref="S66:U66"/>
    <mergeCell ref="S67:U67"/>
    <mergeCell ref="S69:U69"/>
    <mergeCell ref="S70:U70"/>
    <mergeCell ref="S71:U71"/>
    <mergeCell ref="S73:U73"/>
    <mergeCell ref="S74:U74"/>
    <mergeCell ref="S75:U75"/>
    <mergeCell ref="S95:U95"/>
    <mergeCell ref="S79:U79"/>
    <mergeCell ref="S80:U80"/>
    <mergeCell ref="S81:U81"/>
    <mergeCell ref="B82:D82"/>
    <mergeCell ref="S87:U87"/>
    <mergeCell ref="S88:U88"/>
    <mergeCell ref="S89:U89"/>
    <mergeCell ref="S91:U91"/>
    <mergeCell ref="S92:U92"/>
    <mergeCell ref="S93:U93"/>
    <mergeCell ref="S94:U94"/>
    <mergeCell ref="S113:U113"/>
    <mergeCell ref="S97:U97"/>
    <mergeCell ref="S98:U98"/>
    <mergeCell ref="S99:U99"/>
    <mergeCell ref="S101:U101"/>
    <mergeCell ref="S104:U104"/>
    <mergeCell ref="S105:U105"/>
    <mergeCell ref="S106:U106"/>
    <mergeCell ref="S108:U108"/>
    <mergeCell ref="S109:U109"/>
    <mergeCell ref="S110:U110"/>
    <mergeCell ref="S112:U112"/>
    <mergeCell ref="S131:U131"/>
    <mergeCell ref="S114:U114"/>
    <mergeCell ref="S116:U116"/>
    <mergeCell ref="S117:U117"/>
    <mergeCell ref="S118:U118"/>
    <mergeCell ref="S120:U120"/>
    <mergeCell ref="S122:U122"/>
    <mergeCell ref="S124:U124"/>
    <mergeCell ref="S126:U126"/>
    <mergeCell ref="S127:U127"/>
    <mergeCell ref="S129:U129"/>
    <mergeCell ref="S130:U130"/>
    <mergeCell ref="S132:U132"/>
    <mergeCell ref="B133:D133"/>
    <mergeCell ref="F134:G134"/>
    <mergeCell ref="L134:N134"/>
    <mergeCell ref="P134:Q134"/>
  </mergeCells>
  <conditionalFormatting sqref="F133:G133">
    <cfRule type="cellIs" dxfId="188" priority="47" stopIfTrue="1" operator="notEqual">
      <formula>0</formula>
    </cfRule>
  </conditionalFormatting>
  <conditionalFormatting sqref="B133">
    <cfRule type="cellIs" dxfId="187" priority="46" stopIfTrue="1" operator="notEqual">
      <formula>0</formula>
    </cfRule>
    <cfRule type="cellIs" dxfId="186" priority="34" operator="equal">
      <formula>0</formula>
    </cfRule>
  </conditionalFormatting>
  <conditionalFormatting sqref="G2">
    <cfRule type="cellIs" dxfId="185" priority="6" stopIfTrue="1" operator="notEqual">
      <formula>0</formula>
    </cfRule>
    <cfRule type="cellIs" dxfId="184" priority="7" stopIfTrue="1" operator="equal">
      <formula>0</formula>
    </cfRule>
    <cfRule type="cellIs" dxfId="183" priority="8" stopIfTrue="1" operator="equal">
      <formula>0</formula>
    </cfRule>
    <cfRule type="cellIs" dxfId="182" priority="45" operator="equal">
      <formula>0</formula>
    </cfRule>
  </conditionalFormatting>
  <conditionalFormatting sqref="I2">
    <cfRule type="cellIs" dxfId="181" priority="44" operator="equal">
      <formula>0</formula>
    </cfRule>
  </conditionalFormatting>
  <conditionalFormatting sqref="F137:G138">
    <cfRule type="cellIs" dxfId="180" priority="42" stopIfTrue="1" operator="equal">
      <formula>"НЕРАВНЕНИЕ!"</formula>
    </cfRule>
    <cfRule type="cellIs" priority="43" stopIfTrue="1" operator="equal">
      <formula>"НЕРАВНЕНИЕ!"</formula>
    </cfRule>
  </conditionalFormatting>
  <conditionalFormatting sqref="I137:J138 N137:N138">
    <cfRule type="cellIs" dxfId="179" priority="41" stopIfTrue="1" operator="equal">
      <formula>"НЕРАВНЕНИЕ!"</formula>
    </cfRule>
  </conditionalFormatting>
  <conditionalFormatting sqref="L137:M138">
    <cfRule type="cellIs" dxfId="178" priority="40" stopIfTrue="1" operator="equal">
      <formula>"НЕРАВНЕНИЕ!"</formula>
    </cfRule>
  </conditionalFormatting>
  <conditionalFormatting sqref="F140:G141">
    <cfRule type="cellIs" dxfId="177" priority="38" stopIfTrue="1" operator="equal">
      <formula>"НЕРАВНЕНИЕ !"</formula>
    </cfRule>
    <cfRule type="cellIs" priority="39" stopIfTrue="1" operator="equal">
      <formula>"НЕРАВНЕНИЕ !"</formula>
    </cfRule>
  </conditionalFormatting>
  <conditionalFormatting sqref="I140:J141 N140:N141">
    <cfRule type="cellIs" dxfId="176" priority="37" stopIfTrue="1" operator="equal">
      <formula>"НЕРАВНЕНИЕ !"</formula>
    </cfRule>
  </conditionalFormatting>
  <conditionalFormatting sqref="L140:M141">
    <cfRule type="cellIs" dxfId="175" priority="36" stopIfTrue="1" operator="equal">
      <formula>"НЕРАВНЕНИЕ !"</formula>
    </cfRule>
  </conditionalFormatting>
  <conditionalFormatting sqref="I140:J141 L140:L141 N140:N141 F140:G141">
    <cfRule type="cellIs" dxfId="174" priority="35" operator="notEqual">
      <formula>0</formula>
    </cfRule>
  </conditionalFormatting>
  <conditionalFormatting sqref="I133:J133">
    <cfRule type="cellIs" dxfId="173" priority="33" stopIfTrue="1" operator="notEqual">
      <formula>0</formula>
    </cfRule>
  </conditionalFormatting>
  <conditionalFormatting sqref="L82">
    <cfRule type="cellIs" dxfId="172" priority="28" stopIfTrue="1" operator="notEqual">
      <formula>0</formula>
    </cfRule>
  </conditionalFormatting>
  <conditionalFormatting sqref="N82">
    <cfRule type="cellIs" dxfId="171" priority="27" stopIfTrue="1" operator="notEqual">
      <formula>0</formula>
    </cfRule>
  </conditionalFormatting>
  <conditionalFormatting sqref="L133">
    <cfRule type="cellIs" dxfId="170" priority="32" stopIfTrue="1" operator="notEqual">
      <formula>0</formula>
    </cfRule>
  </conditionalFormatting>
  <conditionalFormatting sqref="N133">
    <cfRule type="cellIs" dxfId="169" priority="31" stopIfTrue="1" operator="notEqual">
      <formula>0</formula>
    </cfRule>
  </conditionalFormatting>
  <conditionalFormatting sqref="F82:H82">
    <cfRule type="cellIs" dxfId="168" priority="30" stopIfTrue="1" operator="notEqual">
      <formula>0</formula>
    </cfRule>
  </conditionalFormatting>
  <conditionalFormatting sqref="I82:J82">
    <cfRule type="cellIs" dxfId="167" priority="29" stopIfTrue="1" operator="notEqual">
      <formula>0</formula>
    </cfRule>
  </conditionalFormatting>
  <conditionalFormatting sqref="B82">
    <cfRule type="cellIs" dxfId="166" priority="25" operator="equal">
      <formula>0</formula>
    </cfRule>
    <cfRule type="cellIs" dxfId="165" priority="26" stopIfTrue="1" operator="notEqual">
      <formula>0</formula>
    </cfRule>
  </conditionalFormatting>
  <conditionalFormatting sqref="P133:Q133">
    <cfRule type="cellIs" dxfId="164" priority="24" stopIfTrue="1" operator="notEqual">
      <formula>0</formula>
    </cfRule>
  </conditionalFormatting>
  <conditionalFormatting sqref="P137:Q138">
    <cfRule type="cellIs" dxfId="163" priority="22" stopIfTrue="1" operator="equal">
      <formula>"НЕРАВНЕНИЕ!"</formula>
    </cfRule>
    <cfRule type="cellIs" priority="23" stopIfTrue="1" operator="equal">
      <formula>"НЕРАВНЕНИЕ!"</formula>
    </cfRule>
  </conditionalFormatting>
  <conditionalFormatting sqref="P140:Q141">
    <cfRule type="cellIs" dxfId="162" priority="20" stopIfTrue="1" operator="equal">
      <formula>"НЕРАВНЕНИЕ !"</formula>
    </cfRule>
    <cfRule type="cellIs" priority="21" stopIfTrue="1" operator="equal">
      <formula>"НЕРАВНЕНИЕ !"</formula>
    </cfRule>
  </conditionalFormatting>
  <conditionalFormatting sqref="P140:Q141">
    <cfRule type="cellIs" dxfId="161" priority="19" operator="notEqual">
      <formula>0</formula>
    </cfRule>
  </conditionalFormatting>
  <conditionalFormatting sqref="P2">
    <cfRule type="cellIs" dxfId="160" priority="14" stopIfTrue="1" operator="equal">
      <formula>98</formula>
    </cfRule>
    <cfRule type="cellIs" dxfId="159" priority="15" stopIfTrue="1" operator="equal">
      <formula>96</formula>
    </cfRule>
    <cfRule type="cellIs" dxfId="158" priority="16" stopIfTrue="1" operator="equal">
      <formula>42</formula>
    </cfRule>
    <cfRule type="cellIs" dxfId="157" priority="17" stopIfTrue="1" operator="equal">
      <formula>97</formula>
    </cfRule>
    <cfRule type="cellIs" dxfId="156" priority="18" stopIfTrue="1" operator="equal">
      <formula>33</formula>
    </cfRule>
  </conditionalFormatting>
  <conditionalFormatting sqref="Q2">
    <cfRule type="cellIs" dxfId="155" priority="9" stopIfTrue="1" operator="equal">
      <formula>"Чужди средства"</formula>
    </cfRule>
    <cfRule type="cellIs" dxfId="154" priority="10" stopIfTrue="1" operator="equal">
      <formula>"СЕС - ДМП"</formula>
    </cfRule>
    <cfRule type="cellIs" dxfId="153" priority="11" stopIfTrue="1" operator="equal">
      <formula>"СЕС - РА"</formula>
    </cfRule>
    <cfRule type="cellIs" dxfId="152" priority="12" stopIfTrue="1" operator="equal">
      <formula>"СЕС - ДЕС"</formula>
    </cfRule>
    <cfRule type="cellIs" dxfId="151" priority="13" stopIfTrue="1" operator="equal">
      <formula>"СЕС - КСФ"</formula>
    </cfRule>
  </conditionalFormatting>
  <conditionalFormatting sqref="P82:Q82">
    <cfRule type="cellIs" dxfId="150" priority="5" stopIfTrue="1" operator="notEqual">
      <formula>0</formula>
    </cfRule>
  </conditionalFormatting>
  <conditionalFormatting sqref="T2:U2">
    <cfRule type="cellIs" dxfId="149" priority="1" stopIfTrue="1" operator="between">
      <formula>1000000000000</formula>
      <formula>9999999999999990</formula>
    </cfRule>
    <cfRule type="cellIs" dxfId="148" priority="2" stopIfTrue="1" operator="between">
      <formula>10000000000</formula>
      <formula>999999999999</formula>
    </cfRule>
    <cfRule type="cellIs" dxfId="147" priority="3" stopIfTrue="1" operator="between">
      <formula>1000000</formula>
      <formula>99999999</formula>
    </cfRule>
    <cfRule type="cellIs" dxfId="146" priority="4" stopIfTrue="1" operator="between">
      <formula>100</formula>
      <formula>9999</formula>
    </cfRule>
  </conditionalFormatting>
  <dataValidations count="2">
    <dataValidation type="whole" allowBlank="1" showInputMessage="1" showErrorMessage="1" error="въведете цяло число" sqref="I11:J133 F11:G133 N11:N133 L11:L133 P11:Q133">
      <formula1>-10000000000000000</formula1>
      <formula2>10000000000000000</formula2>
    </dataValidation>
    <dataValidation operator="greaterThan" allowBlank="1" showInputMessage="1" showErrorMessage="1" sqref="C134"/>
  </dataValidations>
  <pageMargins left="0.15748031496062992" right="0.15748031496062992" top="0.28999999999999998" bottom="0.15748031496062992" header="0.15748031496062992" footer="0.15748031496062992"/>
  <pageSetup paperSize="9" scale="80" fitToHeight="0" orientation="landscape" r:id="rId1"/>
  <headerFooter>
    <oddHeader>&amp;C&amp;"Times New Roman,Italic"&amp;10- &amp;P / &amp;N -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56"/>
  <sheetViews>
    <sheetView showZeros="0" topLeftCell="B72" zoomScale="78" zoomScaleNormal="78" workbookViewId="0">
      <selection activeCell="F17" sqref="F17:F18"/>
    </sheetView>
  </sheetViews>
  <sheetFormatPr defaultRowHeight="12.75"/>
  <cols>
    <col min="1" max="1" width="3.85546875" style="675" hidden="1" customWidth="1"/>
    <col min="2" max="2" width="81.7109375" style="680" customWidth="1"/>
    <col min="3" max="3" width="3.28515625" style="680" hidden="1" customWidth="1"/>
    <col min="4" max="4" width="4.140625" style="680" hidden="1" customWidth="1"/>
    <col min="5" max="6" width="19.140625" style="679" customWidth="1"/>
    <col min="7" max="9" width="19" style="679" customWidth="1"/>
    <col min="10" max="10" width="5.7109375" style="680" customWidth="1"/>
    <col min="11" max="11" width="64" style="675" bestFit="1" customWidth="1"/>
    <col min="12" max="12" width="13.7109375" style="680" hidden="1" customWidth="1"/>
    <col min="13" max="13" width="5.7109375" style="680" customWidth="1"/>
    <col min="14" max="14" width="14.42578125" style="681" customWidth="1"/>
    <col min="15" max="15" width="13.42578125" style="681" customWidth="1"/>
    <col min="16" max="17" width="11.140625" style="681" customWidth="1"/>
    <col min="18" max="18" width="16.28515625" style="681" hidden="1" customWidth="1"/>
    <col min="19" max="19" width="15" style="681" hidden="1" customWidth="1"/>
    <col min="20" max="20" width="15" style="682" customWidth="1"/>
    <col min="21" max="21" width="15.7109375" style="681" hidden="1" customWidth="1"/>
    <col min="22" max="22" width="15.28515625" style="681" hidden="1" customWidth="1"/>
    <col min="23" max="16384" width="9.140625" style="681"/>
  </cols>
  <sheetData>
    <row r="1" spans="1:22" ht="18.75" hidden="1">
      <c r="B1" s="676"/>
      <c r="C1" s="676"/>
      <c r="D1" s="676"/>
      <c r="E1" s="677"/>
      <c r="F1" s="678"/>
      <c r="G1" s="678"/>
      <c r="H1" s="678"/>
      <c r="I1" s="677"/>
      <c r="J1" s="675"/>
      <c r="K1" s="676"/>
      <c r="M1" s="675"/>
    </row>
    <row r="2" spans="1:22" ht="15.75" hidden="1">
      <c r="B2" s="676"/>
      <c r="C2" s="676"/>
      <c r="D2" s="676"/>
      <c r="E2" s="677"/>
      <c r="F2" s="683"/>
      <c r="G2" s="683"/>
      <c r="H2" s="683"/>
      <c r="I2" s="677"/>
      <c r="J2" s="675"/>
      <c r="K2" s="676"/>
      <c r="M2" s="675"/>
    </row>
    <row r="3" spans="1:22" ht="21.75" hidden="1" customHeight="1">
      <c r="B3" s="676"/>
      <c r="C3" s="676"/>
      <c r="D3" s="676"/>
      <c r="E3" s="677"/>
      <c r="F3" s="683"/>
      <c r="G3" s="683"/>
      <c r="H3" s="683"/>
      <c r="I3" s="677"/>
      <c r="J3" s="675"/>
      <c r="M3" s="675"/>
    </row>
    <row r="4" spans="1:22" ht="15.75" hidden="1">
      <c r="B4" s="676"/>
      <c r="C4" s="676"/>
      <c r="D4" s="676"/>
      <c r="E4" s="677"/>
      <c r="F4" s="683"/>
      <c r="G4" s="683"/>
      <c r="H4" s="683"/>
      <c r="I4" s="677"/>
      <c r="J4" s="675"/>
      <c r="K4" s="684"/>
      <c r="M4" s="675"/>
    </row>
    <row r="5" spans="1:22" ht="18" hidden="1" customHeight="1">
      <c r="B5" s="676"/>
      <c r="C5" s="676"/>
      <c r="D5" s="676"/>
      <c r="E5" s="677"/>
      <c r="F5" s="683"/>
      <c r="G5" s="683"/>
      <c r="H5" s="683"/>
      <c r="I5" s="677"/>
      <c r="J5" s="675"/>
      <c r="K5" s="685"/>
      <c r="M5" s="675"/>
    </row>
    <row r="6" spans="1:22" ht="20.25">
      <c r="B6" s="676"/>
      <c r="C6" s="676"/>
      <c r="D6" s="676"/>
      <c r="E6" s="677"/>
      <c r="F6" s="683"/>
      <c r="G6" s="683"/>
      <c r="H6" s="683"/>
      <c r="I6" s="677"/>
      <c r="J6" s="675"/>
      <c r="K6" s="686"/>
      <c r="M6" s="675"/>
    </row>
    <row r="7" spans="1:22" ht="9" hidden="1" customHeight="1">
      <c r="B7" s="686"/>
      <c r="C7" s="686"/>
      <c r="D7" s="686"/>
      <c r="E7" s="677"/>
      <c r="F7" s="677"/>
      <c r="G7" s="677"/>
      <c r="H7" s="677"/>
      <c r="I7" s="677"/>
      <c r="J7" s="675"/>
      <c r="L7" s="675"/>
      <c r="M7" s="675"/>
    </row>
    <row r="8" spans="1:22" ht="22.5" customHeight="1" thickBot="1">
      <c r="B8" s="687" t="str">
        <f>VLOOKUP(E15,SMETKA,3,FALSE)</f>
        <v xml:space="preserve">                                  ОТЧЕТ ЗА КАСОВОТО ИЗПЪЛНЕНИЕ НА БЮДЖЕТА</v>
      </c>
      <c r="C8" s="688"/>
      <c r="D8" s="688"/>
      <c r="E8" s="689"/>
      <c r="F8" s="689"/>
      <c r="G8" s="689"/>
      <c r="H8" s="689"/>
      <c r="I8" s="689"/>
      <c r="J8" s="675"/>
      <c r="L8" s="675"/>
      <c r="M8" s="675"/>
    </row>
    <row r="9" spans="1:22" ht="12" customHeight="1" thickTop="1">
      <c r="B9" s="686"/>
      <c r="C9" s="686"/>
      <c r="D9" s="686"/>
      <c r="E9" s="690"/>
      <c r="F9" s="690"/>
      <c r="G9" s="690"/>
      <c r="H9" s="690"/>
      <c r="I9" s="690"/>
      <c r="J9" s="675"/>
      <c r="L9" s="675"/>
      <c r="M9" s="675"/>
    </row>
    <row r="10" spans="1:22" ht="18.75">
      <c r="B10" s="692"/>
      <c r="C10" s="692"/>
      <c r="D10" s="692"/>
      <c r="E10" s="677"/>
      <c r="F10" s="406"/>
      <c r="G10" s="406"/>
      <c r="H10" s="406"/>
      <c r="I10" s="677"/>
      <c r="J10" s="675"/>
      <c r="K10" s="692"/>
      <c r="M10" s="675"/>
    </row>
    <row r="11" spans="1:22" ht="23.25" customHeight="1">
      <c r="B11" s="693" t="str">
        <f>+OTCHET!B9</f>
        <v>ДГ МЕЧТА</v>
      </c>
      <c r="C11" s="693"/>
      <c r="D11" s="693"/>
      <c r="E11" s="694" t="s">
        <v>953</v>
      </c>
      <c r="F11" s="695">
        <f>OTCHET!F9</f>
        <v>45565</v>
      </c>
      <c r="G11" s="696" t="s">
        <v>954</v>
      </c>
      <c r="H11" s="697">
        <f>OTCHET!H9</f>
        <v>0</v>
      </c>
      <c r="I11" s="1474">
        <f>OTCHET!I9</f>
        <v>0</v>
      </c>
      <c r="J11" s="675"/>
      <c r="K11" s="698"/>
      <c r="M11" s="675"/>
      <c r="N11" s="699"/>
      <c r="O11" s="699"/>
      <c r="P11" s="699"/>
      <c r="Q11" s="699"/>
    </row>
    <row r="12" spans="1:22" ht="23.25" customHeight="1">
      <c r="B12" s="227" t="s">
        <v>955</v>
      </c>
      <c r="C12" s="700"/>
      <c r="D12" s="692"/>
      <c r="E12" s="677"/>
      <c r="F12" s="701"/>
      <c r="G12" s="677"/>
      <c r="H12" s="235"/>
      <c r="I12" s="1894" t="s">
        <v>952</v>
      </c>
      <c r="J12" s="675"/>
      <c r="K12" s="700"/>
      <c r="M12" s="675"/>
      <c r="N12" s="699"/>
      <c r="O12" s="699"/>
      <c r="P12" s="699"/>
      <c r="Q12" s="699"/>
    </row>
    <row r="13" spans="1:22" ht="23.25" customHeight="1">
      <c r="B13" s="702" t="e">
        <f>+OTCHET!B12</f>
        <v>#N/A</v>
      </c>
      <c r="C13" s="700"/>
      <c r="D13" s="700"/>
      <c r="E13" s="703" t="str">
        <f>+OTCHET!E12</f>
        <v>код по ЕБК:</v>
      </c>
      <c r="F13" s="232">
        <f>+OTCHET!F12</f>
        <v>0</v>
      </c>
      <c r="G13" s="677"/>
      <c r="H13" s="235"/>
      <c r="I13" s="1895"/>
      <c r="J13" s="675"/>
      <c r="K13" s="700"/>
      <c r="M13" s="675"/>
      <c r="N13" s="699"/>
      <c r="O13" s="699"/>
      <c r="P13" s="699"/>
      <c r="Q13" s="699"/>
    </row>
    <row r="14" spans="1:22" ht="23.25" customHeight="1">
      <c r="B14" s="233" t="s">
        <v>956</v>
      </c>
      <c r="C14" s="685"/>
      <c r="D14" s="685"/>
      <c r="E14" s="685"/>
      <c r="F14" s="685"/>
      <c r="G14" s="685"/>
      <c r="H14" s="235"/>
      <c r="I14" s="1895"/>
      <c r="J14" s="675"/>
      <c r="K14" s="685"/>
      <c r="M14" s="675"/>
      <c r="N14" s="699"/>
      <c r="O14" s="699"/>
      <c r="P14" s="699"/>
      <c r="Q14" s="699"/>
    </row>
    <row r="15" spans="1:22" ht="21.75" customHeight="1" thickBot="1">
      <c r="B15" s="704" t="s">
        <v>957</v>
      </c>
      <c r="C15" s="705"/>
      <c r="D15" s="705"/>
      <c r="E15" s="125">
        <f>OTCHET!E15</f>
        <v>0</v>
      </c>
      <c r="F15" s="706" t="str">
        <f>OTCHET!F15</f>
        <v>БЮДЖЕТ</v>
      </c>
      <c r="G15" s="685"/>
      <c r="H15" s="707"/>
      <c r="I15" s="707"/>
      <c r="J15" s="707"/>
      <c r="K15" s="705"/>
      <c r="L15" s="708"/>
      <c r="M15" s="675"/>
      <c r="N15" s="699"/>
      <c r="O15" s="699"/>
      <c r="P15" s="699"/>
      <c r="Q15" s="699"/>
      <c r="R15" s="699"/>
      <c r="S15" s="699"/>
      <c r="U15" s="699"/>
      <c r="V15" s="699"/>
    </row>
    <row r="16" spans="1:22" ht="16.5" thickBot="1">
      <c r="A16" s="709"/>
      <c r="B16" s="710"/>
      <c r="C16" s="710"/>
      <c r="D16" s="710"/>
      <c r="E16" s="711"/>
      <c r="F16" s="711"/>
      <c r="G16" s="711"/>
      <c r="H16" s="711"/>
      <c r="I16" s="711"/>
      <c r="J16" s="712"/>
      <c r="K16" s="713"/>
      <c r="L16" s="714"/>
      <c r="M16" s="675"/>
      <c r="N16" s="699"/>
      <c r="O16" s="699"/>
      <c r="P16" s="699"/>
      <c r="Q16" s="699"/>
      <c r="R16" s="699"/>
      <c r="S16" s="699"/>
      <c r="U16" s="699"/>
      <c r="V16" s="699"/>
    </row>
    <row r="17" spans="1:22" ht="22.5" customHeight="1">
      <c r="A17" s="709"/>
      <c r="B17" s="715"/>
      <c r="C17" s="716" t="s">
        <v>62</v>
      </c>
      <c r="D17" s="716"/>
      <c r="E17" s="1896" t="str">
        <f>CONCATENATE("Годишен         уточнен план                           ",OTCHET!$C$3, " г.")</f>
        <v>Годишен         уточнен план                           2024 г.</v>
      </c>
      <c r="F17" s="1898" t="str">
        <f>CONCATENATE("ОТЧЕТ               ",OTCHET!$C$3, " г.")</f>
        <v>ОТЧЕТ               2024 г.</v>
      </c>
      <c r="G17" s="717" t="s">
        <v>1237</v>
      </c>
      <c r="H17" s="718"/>
      <c r="I17" s="719"/>
      <c r="J17" s="720"/>
      <c r="K17" s="721" t="s">
        <v>958</v>
      </c>
      <c r="L17" s="722"/>
      <c r="M17" s="675"/>
      <c r="N17" s="699"/>
      <c r="O17" s="699"/>
      <c r="P17" s="699"/>
      <c r="Q17" s="699"/>
      <c r="R17" s="699"/>
      <c r="S17" s="699"/>
      <c r="T17" s="699"/>
      <c r="U17" s="699"/>
      <c r="V17" s="699"/>
    </row>
    <row r="18" spans="1:22" ht="47.25" customHeight="1">
      <c r="A18" s="709"/>
      <c r="B18" s="723" t="s">
        <v>959</v>
      </c>
      <c r="C18" s="724"/>
      <c r="D18" s="724"/>
      <c r="E18" s="1897"/>
      <c r="F18" s="1899"/>
      <c r="G18" s="725" t="s">
        <v>789</v>
      </c>
      <c r="H18" s="726" t="s">
        <v>790</v>
      </c>
      <c r="I18" s="726" t="s">
        <v>788</v>
      </c>
      <c r="J18" s="727"/>
      <c r="K18" s="728"/>
      <c r="L18" s="722"/>
      <c r="M18" s="714"/>
      <c r="N18" s="699"/>
      <c r="O18" s="699"/>
      <c r="P18" s="699"/>
      <c r="Q18" s="699"/>
      <c r="R18" s="699"/>
      <c r="S18" s="699"/>
      <c r="T18" s="699"/>
      <c r="U18" s="699"/>
      <c r="V18" s="699"/>
    </row>
    <row r="19" spans="1:22" ht="15.75" hidden="1">
      <c r="A19" s="709"/>
      <c r="B19" s="729"/>
      <c r="C19" s="729"/>
      <c r="D19" s="729"/>
      <c r="E19" s="730"/>
      <c r="F19" s="730"/>
      <c r="G19" s="731"/>
      <c r="H19" s="732"/>
      <c r="I19" s="732"/>
      <c r="J19" s="727"/>
      <c r="K19" s="733"/>
      <c r="L19" s="722"/>
      <c r="M19" s="714"/>
      <c r="N19" s="699"/>
      <c r="O19" s="699"/>
      <c r="P19" s="699"/>
      <c r="Q19" s="699"/>
      <c r="R19" s="699"/>
      <c r="S19" s="699"/>
      <c r="T19" s="699"/>
      <c r="U19" s="699"/>
      <c r="V19" s="699"/>
    </row>
    <row r="20" spans="1:22" ht="16.5" thickBot="1">
      <c r="A20" s="709"/>
      <c r="B20" s="734" t="s">
        <v>960</v>
      </c>
      <c r="C20" s="735"/>
      <c r="D20" s="735"/>
      <c r="E20" s="736" t="s">
        <v>171</v>
      </c>
      <c r="F20" s="736" t="s">
        <v>172</v>
      </c>
      <c r="G20" s="737" t="s">
        <v>703</v>
      </c>
      <c r="H20" s="738" t="s">
        <v>704</v>
      </c>
      <c r="I20" s="738" t="s">
        <v>683</v>
      </c>
      <c r="J20" s="739"/>
      <c r="K20" s="740"/>
      <c r="L20" s="708"/>
      <c r="M20" s="714"/>
      <c r="N20" s="699"/>
      <c r="O20" s="699"/>
      <c r="P20" s="699"/>
      <c r="Q20" s="699"/>
      <c r="R20" s="699"/>
      <c r="S20" s="699"/>
      <c r="T20" s="699"/>
      <c r="U20" s="699"/>
      <c r="V20" s="699"/>
    </row>
    <row r="21" spans="1:22" ht="15.75">
      <c r="A21" s="709"/>
      <c r="B21" s="741"/>
      <c r="C21" s="741"/>
      <c r="D21" s="741"/>
      <c r="E21" s="742"/>
      <c r="F21" s="742"/>
      <c r="G21" s="743"/>
      <c r="H21" s="744"/>
      <c r="I21" s="744"/>
      <c r="J21" s="745"/>
      <c r="K21" s="746"/>
      <c r="L21" s="747"/>
      <c r="M21" s="714"/>
      <c r="N21" s="699"/>
      <c r="O21" s="699"/>
      <c r="P21" s="699"/>
      <c r="Q21" s="699"/>
      <c r="R21" s="699"/>
      <c r="S21" s="699"/>
      <c r="T21" s="699"/>
      <c r="U21" s="699"/>
      <c r="V21" s="699"/>
    </row>
    <row r="22" spans="1:22" ht="19.5" thickBot="1">
      <c r="A22" s="709">
        <v>10</v>
      </c>
      <c r="B22" s="748" t="s">
        <v>2044</v>
      </c>
      <c r="C22" s="749" t="s">
        <v>173</v>
      </c>
      <c r="D22" s="750"/>
      <c r="E22" s="751">
        <f>+E23+E25+E36+E37</f>
        <v>0</v>
      </c>
      <c r="F22" s="751">
        <f>+F23+F25+F36+F37</f>
        <v>0</v>
      </c>
      <c r="G22" s="752">
        <f>+G23+G25+G36+G37</f>
        <v>0</v>
      </c>
      <c r="H22" s="753">
        <f>+H23+H25+H36+H37</f>
        <v>0</v>
      </c>
      <c r="I22" s="753">
        <f>+I23+I25+I36+I37</f>
        <v>0</v>
      </c>
      <c r="J22" s="754"/>
      <c r="K22" s="755" t="s">
        <v>173</v>
      </c>
      <c r="L22" s="756"/>
      <c r="M22" s="714"/>
      <c r="N22" s="699"/>
      <c r="O22" s="699"/>
      <c r="P22" s="699"/>
      <c r="Q22" s="699"/>
      <c r="R22" s="699"/>
      <c r="S22" s="699"/>
      <c r="T22" s="699"/>
      <c r="U22" s="699"/>
      <c r="V22" s="699"/>
    </row>
    <row r="23" spans="1:22" ht="16.5" thickTop="1">
      <c r="A23" s="709">
        <v>15</v>
      </c>
      <c r="B23" s="757" t="s">
        <v>846</v>
      </c>
      <c r="C23" s="757" t="s">
        <v>357</v>
      </c>
      <c r="D23" s="757"/>
      <c r="E23" s="758">
        <f>OTCHET!E22+OTCHET!E28+OTCHET!E33+OTCHET!E39+OTCHET!E47+OTCHET!E52+OTCHET!E58+OTCHET!E61+OTCHET!E64+OTCHET!E65+OTCHET!E72+OTCHET!E73</f>
        <v>0</v>
      </c>
      <c r="F23" s="758">
        <f>+G23+H23+I23</f>
        <v>0</v>
      </c>
      <c r="G23" s="759">
        <f>OTCHET!I22+OTCHET!I28+OTCHET!I33+OTCHET!I39+OTCHET!I47+OTCHET!I52+OTCHET!I58+OTCHET!I61+OTCHET!I64+OTCHET!I65+OTCHET!I72+OTCHET!I73</f>
        <v>0</v>
      </c>
      <c r="H23" s="760">
        <f>OTCHET!J22+OTCHET!J28+OTCHET!J33+OTCHET!J39+OTCHET!J47+OTCHET!J52+OTCHET!J58+OTCHET!J61+OTCHET!J64+OTCHET!J65+OTCHET!J72+OTCHET!J73</f>
        <v>0</v>
      </c>
      <c r="I23" s="760">
        <f>OTCHET!K22+OTCHET!K28+OTCHET!K33+OTCHET!K39+OTCHET!K47+OTCHET!K52+OTCHET!K58+OTCHET!K61+OTCHET!K64+OTCHET!K65+OTCHET!K72+OTCHET!K73</f>
        <v>0</v>
      </c>
      <c r="J23" s="761"/>
      <c r="K23" s="762" t="s">
        <v>357</v>
      </c>
      <c r="L23" s="763"/>
      <c r="M23" s="714"/>
      <c r="N23" s="699"/>
      <c r="O23" s="699"/>
      <c r="P23" s="699"/>
      <c r="Q23" s="699"/>
      <c r="R23" s="699"/>
      <c r="S23" s="699"/>
      <c r="T23" s="699"/>
      <c r="U23" s="699"/>
      <c r="V23" s="699"/>
    </row>
    <row r="24" spans="1:22" ht="16.5" hidden="1" customHeight="1" thickBot="1">
      <c r="A24" s="709"/>
      <c r="B24" s="764" t="s">
        <v>335</v>
      </c>
      <c r="C24" s="764" t="s">
        <v>332</v>
      </c>
      <c r="D24" s="764"/>
      <c r="E24" s="765"/>
      <c r="F24" s="765">
        <f>+G24+H24+I24</f>
        <v>0</v>
      </c>
      <c r="G24" s="766"/>
      <c r="H24" s="767"/>
      <c r="I24" s="767"/>
      <c r="J24" s="761"/>
      <c r="K24" s="768" t="s">
        <v>332</v>
      </c>
      <c r="L24" s="763"/>
      <c r="M24" s="714"/>
      <c r="N24" s="699"/>
      <c r="O24" s="699"/>
      <c r="P24" s="699"/>
      <c r="Q24" s="699"/>
      <c r="R24" s="699"/>
      <c r="S24" s="699"/>
      <c r="T24" s="699"/>
      <c r="U24" s="699"/>
      <c r="V24" s="699"/>
    </row>
    <row r="25" spans="1:22" ht="15.75">
      <c r="A25" s="709">
        <v>20</v>
      </c>
      <c r="B25" s="769" t="s">
        <v>961</v>
      </c>
      <c r="C25" s="769" t="s">
        <v>826</v>
      </c>
      <c r="D25" s="769"/>
      <c r="E25" s="770">
        <f>+E26+E30+E31+E32+E33</f>
        <v>0</v>
      </c>
      <c r="F25" s="770">
        <f>+F26+F30+F31+F32+F33</f>
        <v>0</v>
      </c>
      <c r="G25" s="771">
        <f>+G26+G30+G31+G32+G33</f>
        <v>0</v>
      </c>
      <c r="H25" s="772">
        <f>+H26+H30+H31+H32+H33</f>
        <v>0</v>
      </c>
      <c r="I25" s="772">
        <f>+I26+I30+I31+I32+I33</f>
        <v>0</v>
      </c>
      <c r="J25" s="761"/>
      <c r="K25" s="773" t="s">
        <v>826</v>
      </c>
      <c r="L25" s="763"/>
      <c r="M25" s="714"/>
      <c r="N25" s="699"/>
      <c r="O25" s="699"/>
      <c r="P25" s="699"/>
      <c r="Q25" s="699"/>
      <c r="R25" s="699"/>
      <c r="S25" s="699"/>
      <c r="T25" s="699"/>
      <c r="U25" s="699"/>
      <c r="V25" s="699"/>
    </row>
    <row r="26" spans="1:22" ht="15.75">
      <c r="A26" s="709">
        <v>25</v>
      </c>
      <c r="B26" s="774" t="s">
        <v>41</v>
      </c>
      <c r="C26" s="774" t="s">
        <v>827</v>
      </c>
      <c r="D26" s="774"/>
      <c r="E26" s="775">
        <f>OTCHET!E74</f>
        <v>0</v>
      </c>
      <c r="F26" s="775">
        <f t="shared" ref="F26:F37" si="0">+G26+H26+I26</f>
        <v>0</v>
      </c>
      <c r="G26" s="776">
        <f>OTCHET!I74</f>
        <v>0</v>
      </c>
      <c r="H26" s="777">
        <f>OTCHET!J74</f>
        <v>0</v>
      </c>
      <c r="I26" s="777">
        <f>OTCHET!K74</f>
        <v>0</v>
      </c>
      <c r="J26" s="761"/>
      <c r="K26" s="778" t="s">
        <v>827</v>
      </c>
      <c r="L26" s="763"/>
      <c r="M26" s="714"/>
      <c r="N26" s="699"/>
      <c r="O26" s="699"/>
      <c r="P26" s="699"/>
      <c r="Q26" s="699"/>
      <c r="R26" s="699"/>
      <c r="S26" s="699"/>
      <c r="T26" s="699"/>
      <c r="U26" s="699"/>
      <c r="V26" s="699"/>
    </row>
    <row r="27" spans="1:22" ht="15.75">
      <c r="A27" s="709">
        <v>26</v>
      </c>
      <c r="B27" s="779" t="s">
        <v>962</v>
      </c>
      <c r="C27" s="780" t="s">
        <v>336</v>
      </c>
      <c r="D27" s="779"/>
      <c r="E27" s="781">
        <f>OTCHET!E75</f>
        <v>0</v>
      </c>
      <c r="F27" s="781">
        <f t="shared" si="0"/>
        <v>0</v>
      </c>
      <c r="G27" s="782">
        <f>OTCHET!I75</f>
        <v>0</v>
      </c>
      <c r="H27" s="783">
        <f>OTCHET!J75</f>
        <v>0</v>
      </c>
      <c r="I27" s="783">
        <f>OTCHET!K75</f>
        <v>0</v>
      </c>
      <c r="J27" s="761"/>
      <c r="K27" s="784" t="s">
        <v>336</v>
      </c>
      <c r="L27" s="763"/>
      <c r="M27" s="714"/>
      <c r="N27" s="699"/>
      <c r="O27" s="699"/>
      <c r="P27" s="699"/>
      <c r="Q27" s="699"/>
      <c r="R27" s="699"/>
      <c r="S27" s="699"/>
      <c r="T27" s="699"/>
      <c r="U27" s="699"/>
      <c r="V27" s="699"/>
    </row>
    <row r="28" spans="1:22" ht="15.75">
      <c r="A28" s="709">
        <v>30</v>
      </c>
      <c r="B28" s="785" t="s">
        <v>333</v>
      </c>
      <c r="C28" s="786" t="s">
        <v>337</v>
      </c>
      <c r="D28" s="785"/>
      <c r="E28" s="787">
        <f>OTCHET!E77</f>
        <v>0</v>
      </c>
      <c r="F28" s="787">
        <f t="shared" si="0"/>
        <v>0</v>
      </c>
      <c r="G28" s="788">
        <f>OTCHET!I77</f>
        <v>0</v>
      </c>
      <c r="H28" s="789">
        <f>OTCHET!J77</f>
        <v>0</v>
      </c>
      <c r="I28" s="789">
        <f>OTCHET!K77</f>
        <v>0</v>
      </c>
      <c r="J28" s="761"/>
      <c r="K28" s="790" t="s">
        <v>337</v>
      </c>
      <c r="L28" s="763"/>
      <c r="M28" s="714"/>
      <c r="N28" s="699"/>
      <c r="O28" s="699"/>
      <c r="P28" s="699"/>
      <c r="Q28" s="699"/>
      <c r="R28" s="699"/>
      <c r="S28" s="699"/>
      <c r="T28" s="699"/>
      <c r="U28" s="699"/>
      <c r="V28" s="699"/>
    </row>
    <row r="29" spans="1:22" ht="15.75">
      <c r="A29" s="709">
        <v>35</v>
      </c>
      <c r="B29" s="791" t="s">
        <v>42</v>
      </c>
      <c r="C29" s="792" t="s">
        <v>338</v>
      </c>
      <c r="D29" s="791"/>
      <c r="E29" s="793">
        <f>+OTCHET!E78+OTCHET!E79</f>
        <v>0</v>
      </c>
      <c r="F29" s="793">
        <f t="shared" si="0"/>
        <v>0</v>
      </c>
      <c r="G29" s="794">
        <f>+OTCHET!I78+OTCHET!I79</f>
        <v>0</v>
      </c>
      <c r="H29" s="795">
        <f>+OTCHET!J78+OTCHET!J79</f>
        <v>0</v>
      </c>
      <c r="I29" s="795">
        <f>+OTCHET!K78+OTCHET!K79</f>
        <v>0</v>
      </c>
      <c r="J29" s="761"/>
      <c r="K29" s="796" t="s">
        <v>338</v>
      </c>
      <c r="L29" s="763"/>
      <c r="M29" s="714"/>
      <c r="N29" s="699"/>
      <c r="O29" s="699"/>
      <c r="P29" s="699"/>
      <c r="Q29" s="699"/>
      <c r="R29" s="699"/>
      <c r="S29" s="699"/>
      <c r="T29" s="699"/>
      <c r="U29" s="699"/>
      <c r="V29" s="699"/>
    </row>
    <row r="30" spans="1:22" ht="15.75">
      <c r="A30" s="709">
        <v>40</v>
      </c>
      <c r="B30" s="797" t="s">
        <v>43</v>
      </c>
      <c r="C30" s="797" t="s">
        <v>339</v>
      </c>
      <c r="D30" s="797"/>
      <c r="E30" s="798">
        <f>OTCHET!E90+OTCHET!E93+OTCHET!E94</f>
        <v>0</v>
      </c>
      <c r="F30" s="798">
        <f t="shared" si="0"/>
        <v>0</v>
      </c>
      <c r="G30" s="799">
        <f>OTCHET!I90+OTCHET!I93+OTCHET!I94</f>
        <v>0</v>
      </c>
      <c r="H30" s="800">
        <f>OTCHET!J90+OTCHET!J93+OTCHET!J94</f>
        <v>0</v>
      </c>
      <c r="I30" s="800">
        <f>OTCHET!K90+OTCHET!K93+OTCHET!K94</f>
        <v>0</v>
      </c>
      <c r="J30" s="761"/>
      <c r="K30" s="801" t="s">
        <v>339</v>
      </c>
      <c r="L30" s="763"/>
      <c r="M30" s="714"/>
      <c r="N30" s="699"/>
      <c r="O30" s="699"/>
      <c r="P30" s="699"/>
      <c r="Q30" s="699"/>
      <c r="R30" s="699"/>
      <c r="S30" s="699"/>
      <c r="T30" s="699"/>
      <c r="U30" s="699"/>
      <c r="V30" s="699"/>
    </row>
    <row r="31" spans="1:22" ht="15.75">
      <c r="A31" s="709">
        <v>45</v>
      </c>
      <c r="B31" s="802" t="s">
        <v>319</v>
      </c>
      <c r="C31" s="802" t="s">
        <v>828</v>
      </c>
      <c r="D31" s="802"/>
      <c r="E31" s="803">
        <f>OTCHET!E106</f>
        <v>0</v>
      </c>
      <c r="F31" s="803">
        <f t="shared" si="0"/>
        <v>0</v>
      </c>
      <c r="G31" s="804">
        <f>OTCHET!I106</f>
        <v>0</v>
      </c>
      <c r="H31" s="805">
        <f>OTCHET!J106</f>
        <v>0</v>
      </c>
      <c r="I31" s="805">
        <f>OTCHET!K106</f>
        <v>0</v>
      </c>
      <c r="J31" s="761"/>
      <c r="K31" s="806" t="s">
        <v>828</v>
      </c>
      <c r="L31" s="763"/>
      <c r="M31" s="714"/>
      <c r="N31" s="699"/>
      <c r="O31" s="699"/>
      <c r="P31" s="699"/>
      <c r="Q31" s="699"/>
      <c r="R31" s="699"/>
      <c r="S31" s="699"/>
      <c r="T31" s="699"/>
      <c r="U31" s="699"/>
      <c r="V31" s="699"/>
    </row>
    <row r="32" spans="1:22" ht="15.75">
      <c r="A32" s="709">
        <v>50</v>
      </c>
      <c r="B32" s="802" t="s">
        <v>320</v>
      </c>
      <c r="C32" s="802" t="s">
        <v>455</v>
      </c>
      <c r="D32" s="802"/>
      <c r="E32" s="803">
        <f>OTCHET!E110+OTCHET!E119+OTCHET!E135+OTCHET!E136</f>
        <v>0</v>
      </c>
      <c r="F32" s="803">
        <f t="shared" si="0"/>
        <v>0</v>
      </c>
      <c r="G32" s="804">
        <f>OTCHET!I110+OTCHET!I119+OTCHET!I135+OTCHET!I136</f>
        <v>0</v>
      </c>
      <c r="H32" s="805">
        <f>OTCHET!J110+OTCHET!J119+OTCHET!J135+OTCHET!J136</f>
        <v>0</v>
      </c>
      <c r="I32" s="805">
        <f>OTCHET!K110+OTCHET!K119+OTCHET!K135+OTCHET!K136</f>
        <v>0</v>
      </c>
      <c r="J32" s="761"/>
      <c r="K32" s="806" t="s">
        <v>455</v>
      </c>
      <c r="L32" s="763"/>
      <c r="M32" s="714"/>
      <c r="N32" s="699"/>
      <c r="O32" s="699"/>
      <c r="P32" s="699"/>
      <c r="Q32" s="699"/>
      <c r="R32" s="699"/>
      <c r="S32" s="699"/>
      <c r="T32" s="699"/>
      <c r="U32" s="699"/>
      <c r="V32" s="699"/>
    </row>
    <row r="33" spans="1:22" ht="15.75">
      <c r="A33" s="709">
        <v>51</v>
      </c>
      <c r="B33" s="807" t="s">
        <v>65</v>
      </c>
      <c r="C33" s="808" t="s">
        <v>369</v>
      </c>
      <c r="D33" s="807"/>
      <c r="E33" s="765">
        <f>OTCHET!E123</f>
        <v>0</v>
      </c>
      <c r="F33" s="765">
        <f t="shared" si="0"/>
        <v>0</v>
      </c>
      <c r="G33" s="766">
        <f>OTCHET!I123</f>
        <v>0</v>
      </c>
      <c r="H33" s="767">
        <f>OTCHET!J123</f>
        <v>0</v>
      </c>
      <c r="I33" s="767">
        <f>OTCHET!K123</f>
        <v>0</v>
      </c>
      <c r="J33" s="761"/>
      <c r="K33" s="768" t="s">
        <v>369</v>
      </c>
      <c r="L33" s="763"/>
      <c r="M33" s="714"/>
      <c r="N33" s="699"/>
      <c r="O33" s="699"/>
      <c r="P33" s="699"/>
      <c r="Q33" s="699"/>
      <c r="R33" s="699"/>
      <c r="S33" s="699"/>
      <c r="T33" s="699"/>
      <c r="U33" s="699"/>
      <c r="V33" s="699"/>
    </row>
    <row r="34" spans="1:22" ht="16.5" hidden="1" customHeight="1" thickBot="1">
      <c r="A34" s="709">
        <v>52</v>
      </c>
      <c r="B34" s="809"/>
      <c r="C34" s="810"/>
      <c r="D34" s="810"/>
      <c r="E34" s="811"/>
      <c r="F34" s="811">
        <f t="shared" si="0"/>
        <v>0</v>
      </c>
      <c r="G34" s="812"/>
      <c r="H34" s="813"/>
      <c r="I34" s="813"/>
      <c r="J34" s="761"/>
      <c r="K34" s="814"/>
      <c r="L34" s="763"/>
      <c r="M34" s="714"/>
      <c r="N34" s="699"/>
      <c r="O34" s="699"/>
      <c r="P34" s="699"/>
      <c r="Q34" s="699"/>
      <c r="R34" s="699"/>
      <c r="S34" s="699"/>
      <c r="T34" s="699"/>
      <c r="U34" s="699"/>
      <c r="V34" s="699"/>
    </row>
    <row r="35" spans="1:22" ht="16.5" hidden="1" customHeight="1" thickBot="1">
      <c r="A35" s="709"/>
      <c r="B35" s="815"/>
      <c r="C35" s="815"/>
      <c r="D35" s="815"/>
      <c r="E35" s="816"/>
      <c r="F35" s="816">
        <f t="shared" si="0"/>
        <v>0</v>
      </c>
      <c r="G35" s="817"/>
      <c r="H35" s="818"/>
      <c r="I35" s="818"/>
      <c r="J35" s="761"/>
      <c r="K35" s="819"/>
      <c r="L35" s="763"/>
      <c r="M35" s="714"/>
      <c r="N35" s="699"/>
      <c r="O35" s="699"/>
      <c r="P35" s="699"/>
      <c r="Q35" s="699"/>
      <c r="R35" s="699"/>
      <c r="S35" s="699"/>
      <c r="T35" s="699"/>
      <c r="U35" s="699"/>
      <c r="V35" s="699"/>
    </row>
    <row r="36" spans="1:22" ht="15.75">
      <c r="A36" s="709">
        <v>60</v>
      </c>
      <c r="B36" s="820" t="s">
        <v>327</v>
      </c>
      <c r="C36" s="820" t="s">
        <v>829</v>
      </c>
      <c r="D36" s="820"/>
      <c r="E36" s="821">
        <f>+OTCHET!E137</f>
        <v>0</v>
      </c>
      <c r="F36" s="821">
        <f t="shared" si="0"/>
        <v>0</v>
      </c>
      <c r="G36" s="822">
        <f>+OTCHET!I137</f>
        <v>0</v>
      </c>
      <c r="H36" s="823">
        <f>+OTCHET!J137</f>
        <v>0</v>
      </c>
      <c r="I36" s="823">
        <f>+OTCHET!K137</f>
        <v>0</v>
      </c>
      <c r="J36" s="824"/>
      <c r="K36" s="825" t="s">
        <v>829</v>
      </c>
      <c r="L36" s="763"/>
      <c r="M36" s="714"/>
      <c r="N36" s="699"/>
      <c r="O36" s="699"/>
      <c r="P36" s="699"/>
      <c r="Q36" s="699"/>
      <c r="R36" s="699"/>
      <c r="S36" s="699"/>
      <c r="T36" s="699"/>
      <c r="U36" s="699"/>
      <c r="V36" s="699"/>
    </row>
    <row r="37" spans="1:22" ht="15.75">
      <c r="A37" s="709">
        <v>65</v>
      </c>
      <c r="B37" s="826" t="s">
        <v>308</v>
      </c>
      <c r="C37" s="826" t="s">
        <v>174</v>
      </c>
      <c r="D37" s="826"/>
      <c r="E37" s="827">
        <f>OTCHET!E140+OTCHET!E149+OTCHET!E158</f>
        <v>0</v>
      </c>
      <c r="F37" s="827">
        <f t="shared" si="0"/>
        <v>0</v>
      </c>
      <c r="G37" s="828">
        <f>OTCHET!I140+OTCHET!I149+OTCHET!I158</f>
        <v>0</v>
      </c>
      <c r="H37" s="829">
        <f>OTCHET!J140+OTCHET!J149+OTCHET!J158</f>
        <v>0</v>
      </c>
      <c r="I37" s="829">
        <f>OTCHET!K140+OTCHET!K149+OTCHET!K158</f>
        <v>0</v>
      </c>
      <c r="J37" s="824"/>
      <c r="K37" s="830" t="s">
        <v>174</v>
      </c>
      <c r="L37" s="763"/>
      <c r="M37" s="831"/>
      <c r="N37" s="699"/>
      <c r="O37" s="699"/>
      <c r="P37" s="699"/>
      <c r="Q37" s="699"/>
      <c r="R37" s="699"/>
      <c r="S37" s="699"/>
      <c r="T37" s="699"/>
      <c r="U37" s="699"/>
      <c r="V37" s="699"/>
    </row>
    <row r="38" spans="1:22" ht="19.5" thickBot="1">
      <c r="A38" s="675">
        <v>70</v>
      </c>
      <c r="B38" s="832" t="s">
        <v>49</v>
      </c>
      <c r="C38" s="833" t="s">
        <v>833</v>
      </c>
      <c r="D38" s="834"/>
      <c r="E38" s="835">
        <f>E39+E43+E44+E46+SUM(E48:E52)+E55</f>
        <v>0</v>
      </c>
      <c r="F38" s="835">
        <f>F39+F43+F44+F46+SUM(F48:F52)+F55</f>
        <v>383001</v>
      </c>
      <c r="G38" s="836">
        <f>G39+G43+G44+G46+SUM(G48:G52)+G55</f>
        <v>383001</v>
      </c>
      <c r="H38" s="837">
        <f>H39+H43+H44+H46+SUM(H48:H52)+H55</f>
        <v>0</v>
      </c>
      <c r="I38" s="837">
        <f>I39+I43+I44+I46+SUM(I48:I52)+I55</f>
        <v>0</v>
      </c>
      <c r="J38" s="761"/>
      <c r="K38" s="838" t="s">
        <v>833</v>
      </c>
      <c r="L38" s="839"/>
      <c r="M38" s="840"/>
      <c r="N38" s="841"/>
      <c r="O38" s="841"/>
      <c r="P38" s="841"/>
      <c r="Q38" s="841"/>
      <c r="R38" s="841"/>
      <c r="S38" s="841"/>
      <c r="T38" s="842"/>
      <c r="U38" s="841"/>
      <c r="V38" s="841"/>
    </row>
    <row r="39" spans="1:22" ht="15.75" customHeight="1" thickTop="1">
      <c r="B39" s="1678" t="s">
        <v>2010</v>
      </c>
      <c r="C39" s="929"/>
      <c r="D39" s="1677"/>
      <c r="E39" s="798">
        <f>SUM(E40:E42)</f>
        <v>0</v>
      </c>
      <c r="F39" s="798">
        <f>SUM(F40:F42)</f>
        <v>306394</v>
      </c>
      <c r="G39" s="799">
        <f>SUM(G40:G42)</f>
        <v>306394</v>
      </c>
      <c r="H39" s="800">
        <f>SUM(H40:H42)</f>
        <v>0</v>
      </c>
      <c r="I39" s="1679">
        <f>SUM(I40:I42)</f>
        <v>0</v>
      </c>
      <c r="J39" s="843"/>
      <c r="K39" s="801" t="s">
        <v>2011</v>
      </c>
      <c r="L39" s="839"/>
      <c r="M39" s="840"/>
      <c r="N39" s="841"/>
      <c r="O39" s="841"/>
      <c r="P39" s="841"/>
      <c r="Q39" s="841"/>
      <c r="R39" s="841"/>
      <c r="S39" s="841"/>
      <c r="T39" s="842"/>
      <c r="U39" s="841"/>
      <c r="V39" s="841"/>
    </row>
    <row r="40" spans="1:22" ht="15.75">
      <c r="A40" s="675">
        <v>75</v>
      </c>
      <c r="B40" s="860" t="s">
        <v>2012</v>
      </c>
      <c r="C40" s="859" t="s">
        <v>830</v>
      </c>
      <c r="D40" s="860"/>
      <c r="E40" s="861">
        <f>OTCHET!E187</f>
        <v>0</v>
      </c>
      <c r="F40" s="861">
        <f t="shared" ref="F40:F55" si="1">+G40+H40+I40</f>
        <v>240814</v>
      </c>
      <c r="G40" s="862">
        <f>OTCHET!I187</f>
        <v>240814</v>
      </c>
      <c r="H40" s="863">
        <f>OTCHET!J187</f>
        <v>0</v>
      </c>
      <c r="I40" s="1401">
        <f>OTCHET!K187</f>
        <v>0</v>
      </c>
      <c r="J40" s="843"/>
      <c r="K40" s="864" t="s">
        <v>830</v>
      </c>
      <c r="L40" s="839"/>
      <c r="M40" s="840"/>
      <c r="N40" s="841"/>
      <c r="O40" s="841"/>
      <c r="P40" s="841"/>
      <c r="Q40" s="841"/>
      <c r="R40" s="841"/>
      <c r="S40" s="841"/>
      <c r="T40" s="842"/>
      <c r="U40" s="841"/>
      <c r="V40" s="841"/>
    </row>
    <row r="41" spans="1:22" ht="15.75">
      <c r="A41" s="675">
        <v>80</v>
      </c>
      <c r="B41" s="1680" t="s">
        <v>2013</v>
      </c>
      <c r="C41" s="1681" t="s">
        <v>831</v>
      </c>
      <c r="D41" s="1680"/>
      <c r="E41" s="1682">
        <f>OTCHET!E190</f>
        <v>0</v>
      </c>
      <c r="F41" s="1682">
        <f t="shared" si="1"/>
        <v>11302</v>
      </c>
      <c r="G41" s="1683">
        <f>OTCHET!I190</f>
        <v>11302</v>
      </c>
      <c r="H41" s="1684">
        <f>OTCHET!J190</f>
        <v>0</v>
      </c>
      <c r="I41" s="1685">
        <f>OTCHET!K190</f>
        <v>0</v>
      </c>
      <c r="J41" s="843"/>
      <c r="K41" s="1686" t="s">
        <v>831</v>
      </c>
      <c r="L41" s="839"/>
      <c r="M41" s="840"/>
      <c r="N41" s="841"/>
      <c r="O41" s="841"/>
      <c r="P41" s="841"/>
      <c r="Q41" s="841"/>
      <c r="R41" s="841"/>
      <c r="S41" s="841"/>
      <c r="T41" s="842"/>
      <c r="U41" s="841"/>
      <c r="V41" s="841"/>
    </row>
    <row r="42" spans="1:22" ht="15.75">
      <c r="A42" s="675">
        <v>85</v>
      </c>
      <c r="B42" s="1680" t="s">
        <v>2014</v>
      </c>
      <c r="C42" s="1681" t="s">
        <v>66</v>
      </c>
      <c r="D42" s="1680"/>
      <c r="E42" s="1682">
        <f>+OTCHET!E196+OTCHET!E204</f>
        <v>0</v>
      </c>
      <c r="F42" s="1682">
        <f t="shared" si="1"/>
        <v>54278</v>
      </c>
      <c r="G42" s="1683">
        <f>+OTCHET!I196+OTCHET!I204</f>
        <v>54278</v>
      </c>
      <c r="H42" s="1684">
        <f>+OTCHET!J196+OTCHET!J204</f>
        <v>0</v>
      </c>
      <c r="I42" s="1685">
        <f>+OTCHET!K196+OTCHET!K204</f>
        <v>0</v>
      </c>
      <c r="J42" s="843"/>
      <c r="K42" s="1686" t="s">
        <v>66</v>
      </c>
      <c r="L42" s="839"/>
      <c r="M42" s="840"/>
      <c r="N42" s="841"/>
      <c r="O42" s="841"/>
      <c r="P42" s="841"/>
      <c r="Q42" s="841"/>
      <c r="R42" s="841"/>
      <c r="S42" s="841"/>
      <c r="T42" s="842"/>
      <c r="U42" s="841"/>
      <c r="V42" s="841"/>
    </row>
    <row r="43" spans="1:22" ht="15.75">
      <c r="A43" s="675">
        <v>90</v>
      </c>
      <c r="B43" s="844" t="s">
        <v>2015</v>
      </c>
      <c r="C43" s="845" t="s">
        <v>714</v>
      </c>
      <c r="D43" s="844"/>
      <c r="E43" s="803">
        <f>+OTCHET!E205+OTCHET!E223+OTCHET!E274</f>
        <v>0</v>
      </c>
      <c r="F43" s="803">
        <f t="shared" si="1"/>
        <v>70607</v>
      </c>
      <c r="G43" s="804">
        <f>+OTCHET!I205+OTCHET!I223+OTCHET!I274</f>
        <v>70607</v>
      </c>
      <c r="H43" s="805">
        <f>+OTCHET!J205+OTCHET!J223+OTCHET!J274</f>
        <v>0</v>
      </c>
      <c r="I43" s="1398">
        <f>+OTCHET!K205+OTCHET!K223+OTCHET!K274</f>
        <v>0</v>
      </c>
      <c r="J43" s="843"/>
      <c r="K43" s="806" t="s">
        <v>714</v>
      </c>
      <c r="L43" s="839"/>
      <c r="M43" s="840"/>
      <c r="N43" s="841"/>
      <c r="O43" s="841"/>
      <c r="P43" s="841"/>
      <c r="Q43" s="841"/>
      <c r="R43" s="841"/>
      <c r="S43" s="841"/>
      <c r="T43" s="842"/>
      <c r="U43" s="841"/>
      <c r="V43" s="841"/>
    </row>
    <row r="44" spans="1:22" ht="15.75">
      <c r="A44" s="675">
        <v>95</v>
      </c>
      <c r="B44" s="846" t="s">
        <v>2016</v>
      </c>
      <c r="C44" s="764" t="s">
        <v>832</v>
      </c>
      <c r="D44" s="846"/>
      <c r="E44" s="765">
        <f>+OTCHET!E227+OTCHET!E233+OTCHET!E236+OTCHET!E237+OTCHET!E238+OTCHET!E239+OTCHET!E243</f>
        <v>0</v>
      </c>
      <c r="F44" s="765">
        <f t="shared" si="1"/>
        <v>0</v>
      </c>
      <c r="G44" s="766">
        <f>+OTCHET!I227+OTCHET!I233+OTCHET!I236+OTCHET!I237+OTCHET!I238+OTCHET!I239+OTCHET!I243</f>
        <v>0</v>
      </c>
      <c r="H44" s="767">
        <f>+OTCHET!J227+OTCHET!J233+OTCHET!J236+OTCHET!J237+OTCHET!J238+OTCHET!J239+OTCHET!J243</f>
        <v>0</v>
      </c>
      <c r="I44" s="1399">
        <f>+OTCHET!K227+OTCHET!K233+OTCHET!K236+OTCHET!K237+OTCHET!K238+OTCHET!K239+OTCHET!K243</f>
        <v>0</v>
      </c>
      <c r="J44" s="843"/>
      <c r="K44" s="768" t="s">
        <v>832</v>
      </c>
      <c r="L44" s="839"/>
      <c r="M44" s="840"/>
      <c r="N44" s="841"/>
      <c r="O44" s="841"/>
      <c r="P44" s="841"/>
      <c r="Q44" s="841"/>
      <c r="R44" s="841"/>
      <c r="S44" s="841"/>
      <c r="T44" s="842"/>
      <c r="U44" s="841"/>
      <c r="V44" s="841"/>
    </row>
    <row r="45" spans="1:22" ht="15.75">
      <c r="A45" s="675">
        <v>100</v>
      </c>
      <c r="B45" s="847" t="s">
        <v>69</v>
      </c>
      <c r="C45" s="847" t="s">
        <v>340</v>
      </c>
      <c r="D45" s="847"/>
      <c r="E45" s="848">
        <f>+OTCHET!E236+OTCHET!E237+OTCHET!E238+OTCHET!E239+OTCHET!E246+OTCHET!E247+OTCHET!E251</f>
        <v>0</v>
      </c>
      <c r="F45" s="848">
        <f t="shared" si="1"/>
        <v>0</v>
      </c>
      <c r="G45" s="849">
        <f>+OTCHET!I236+OTCHET!I237+OTCHET!I238+OTCHET!I239+OTCHET!I246+OTCHET!I247+OTCHET!I251</f>
        <v>0</v>
      </c>
      <c r="H45" s="850">
        <f>+OTCHET!J236+OTCHET!J237+OTCHET!J238+OTCHET!J239+OTCHET!J246+OTCHET!J247+OTCHET!J251</f>
        <v>0</v>
      </c>
      <c r="I45" s="276">
        <f>+OTCHET!K236+OTCHET!K237+OTCHET!K238+OTCHET!K239+OTCHET!K246+OTCHET!K247+OTCHET!K251</f>
        <v>0</v>
      </c>
      <c r="J45" s="843"/>
      <c r="K45" s="851" t="s">
        <v>340</v>
      </c>
      <c r="L45" s="839"/>
      <c r="M45" s="840"/>
      <c r="N45" s="841"/>
      <c r="O45" s="841"/>
      <c r="P45" s="841"/>
      <c r="Q45" s="841"/>
      <c r="R45" s="841"/>
      <c r="S45" s="841"/>
      <c r="T45" s="842"/>
      <c r="U45" s="841"/>
      <c r="V45" s="841"/>
    </row>
    <row r="46" spans="1:22" ht="15.75">
      <c r="A46" s="675">
        <v>105</v>
      </c>
      <c r="B46" s="852" t="s">
        <v>2017</v>
      </c>
      <c r="C46" s="853" t="s">
        <v>715</v>
      </c>
      <c r="D46" s="852"/>
      <c r="E46" s="854">
        <f>+OTCHET!E258+OTCHET!E259+OTCHET!E260+OTCHET!E261</f>
        <v>0</v>
      </c>
      <c r="F46" s="854">
        <f t="shared" si="1"/>
        <v>0</v>
      </c>
      <c r="G46" s="855">
        <f>+OTCHET!I258+OTCHET!I259+OTCHET!I260+OTCHET!I261</f>
        <v>0</v>
      </c>
      <c r="H46" s="856">
        <f>+OTCHET!J258+OTCHET!J259+OTCHET!J260+OTCHET!J261</f>
        <v>0</v>
      </c>
      <c r="I46" s="1400">
        <f>+OTCHET!K258+OTCHET!K259+OTCHET!K260+OTCHET!K261</f>
        <v>0</v>
      </c>
      <c r="J46" s="843"/>
      <c r="K46" s="857" t="s">
        <v>715</v>
      </c>
      <c r="L46" s="839"/>
      <c r="M46" s="840"/>
      <c r="N46" s="841"/>
      <c r="O46" s="841"/>
      <c r="P46" s="841"/>
      <c r="Q46" s="841"/>
      <c r="R46" s="841"/>
      <c r="S46" s="841"/>
      <c r="T46" s="842"/>
      <c r="U46" s="841"/>
      <c r="V46" s="841"/>
    </row>
    <row r="47" spans="1:22" ht="15.75">
      <c r="A47" s="675">
        <v>106</v>
      </c>
      <c r="B47" s="847" t="s">
        <v>539</v>
      </c>
      <c r="C47" s="847" t="s">
        <v>540</v>
      </c>
      <c r="D47" s="847"/>
      <c r="E47" s="848">
        <f>+OTCHET!E259</f>
        <v>0</v>
      </c>
      <c r="F47" s="848">
        <f t="shared" si="1"/>
        <v>0</v>
      </c>
      <c r="G47" s="849">
        <f>+OTCHET!I259</f>
        <v>0</v>
      </c>
      <c r="H47" s="850">
        <f>+OTCHET!J259</f>
        <v>0</v>
      </c>
      <c r="I47" s="276">
        <f>+OTCHET!K259</f>
        <v>0</v>
      </c>
      <c r="J47" s="843"/>
      <c r="K47" s="851" t="s">
        <v>540</v>
      </c>
      <c r="L47" s="839"/>
      <c r="M47" s="840"/>
      <c r="N47" s="841"/>
      <c r="O47" s="841"/>
      <c r="P47" s="841"/>
      <c r="Q47" s="841"/>
      <c r="R47" s="841"/>
      <c r="S47" s="841"/>
      <c r="T47" s="842"/>
      <c r="U47" s="841"/>
      <c r="V47" s="841"/>
    </row>
    <row r="48" spans="1:22" ht="15.75">
      <c r="A48" s="675">
        <v>107</v>
      </c>
      <c r="B48" s="845" t="s">
        <v>2018</v>
      </c>
      <c r="C48" s="845" t="s">
        <v>358</v>
      </c>
      <c r="D48" s="844"/>
      <c r="E48" s="803">
        <f>+OTCHET!E268+OTCHET!E272+OTCHET!E273</f>
        <v>0</v>
      </c>
      <c r="F48" s="803">
        <f t="shared" si="1"/>
        <v>0</v>
      </c>
      <c r="G48" s="804">
        <f>+OTCHET!I268+OTCHET!I272+OTCHET!I273</f>
        <v>0</v>
      </c>
      <c r="H48" s="805">
        <f>+OTCHET!J268+OTCHET!J272+OTCHET!J273</f>
        <v>0</v>
      </c>
      <c r="I48" s="1398">
        <f>+OTCHET!K268+OTCHET!K272+OTCHET!K273</f>
        <v>0</v>
      </c>
      <c r="J48" s="843"/>
      <c r="K48" s="806" t="s">
        <v>2025</v>
      </c>
      <c r="L48" s="839"/>
      <c r="M48" s="840"/>
      <c r="N48" s="841"/>
      <c r="O48" s="841"/>
      <c r="P48" s="841"/>
      <c r="Q48" s="841"/>
      <c r="R48" s="841"/>
      <c r="S48" s="841"/>
      <c r="T48" s="842"/>
      <c r="U48" s="841"/>
      <c r="V48" s="841"/>
    </row>
    <row r="49" spans="1:22" ht="15.75">
      <c r="A49" s="675">
        <v>108</v>
      </c>
      <c r="B49" s="845" t="s">
        <v>2019</v>
      </c>
      <c r="C49" s="845" t="s">
        <v>359</v>
      </c>
      <c r="D49" s="844"/>
      <c r="E49" s="803">
        <f>OTCHET!E278+OTCHET!E279+OTCHET!E287+OTCHET!E290</f>
        <v>0</v>
      </c>
      <c r="F49" s="803">
        <f t="shared" si="1"/>
        <v>6000</v>
      </c>
      <c r="G49" s="804">
        <f>OTCHET!I278+OTCHET!I279+OTCHET!I287+OTCHET!I290</f>
        <v>6000</v>
      </c>
      <c r="H49" s="805">
        <f>OTCHET!J278+OTCHET!J279+OTCHET!J287+OTCHET!J290</f>
        <v>0</v>
      </c>
      <c r="I49" s="1398">
        <f>OTCHET!K278+OTCHET!K279+OTCHET!K287+OTCHET!K290</f>
        <v>0</v>
      </c>
      <c r="J49" s="843"/>
      <c r="K49" s="806" t="s">
        <v>359</v>
      </c>
      <c r="L49" s="839"/>
      <c r="M49" s="840"/>
      <c r="N49" s="841"/>
      <c r="O49" s="841"/>
      <c r="P49" s="841"/>
      <c r="Q49" s="841"/>
      <c r="R49" s="841"/>
      <c r="S49" s="841"/>
      <c r="T49" s="842"/>
      <c r="U49" s="841"/>
      <c r="V49" s="841"/>
    </row>
    <row r="50" spans="1:22" ht="15.75">
      <c r="A50" s="675">
        <v>110</v>
      </c>
      <c r="B50" s="845" t="s">
        <v>2020</v>
      </c>
      <c r="C50" s="845" t="s">
        <v>360</v>
      </c>
      <c r="D50" s="845"/>
      <c r="E50" s="803">
        <f>+OTCHET!E291</f>
        <v>0</v>
      </c>
      <c r="F50" s="803">
        <f t="shared" si="1"/>
        <v>0</v>
      </c>
      <c r="G50" s="804">
        <f>+OTCHET!I291</f>
        <v>0</v>
      </c>
      <c r="H50" s="805">
        <f>+OTCHET!J291</f>
        <v>0</v>
      </c>
      <c r="I50" s="1398">
        <f>+OTCHET!K291</f>
        <v>0</v>
      </c>
      <c r="J50" s="843"/>
      <c r="K50" s="806" t="s">
        <v>360</v>
      </c>
      <c r="L50" s="839"/>
      <c r="M50" s="840"/>
      <c r="N50" s="841"/>
      <c r="O50" s="841"/>
      <c r="P50" s="841"/>
      <c r="Q50" s="841"/>
      <c r="R50" s="841"/>
      <c r="S50" s="841"/>
      <c r="T50" s="842"/>
      <c r="U50" s="841"/>
      <c r="V50" s="841"/>
    </row>
    <row r="51" spans="1:22" ht="15.75">
      <c r="B51" s="846" t="s">
        <v>2021</v>
      </c>
      <c r="C51" s="764"/>
      <c r="D51" s="764"/>
      <c r="E51" s="765">
        <f>+OTCHET!E275</f>
        <v>0</v>
      </c>
      <c r="F51" s="765">
        <f>+G51+H51+I51</f>
        <v>0</v>
      </c>
      <c r="G51" s="766">
        <f>+OTCHET!I275</f>
        <v>0</v>
      </c>
      <c r="H51" s="767">
        <f>+OTCHET!J275</f>
        <v>0</v>
      </c>
      <c r="I51" s="1399">
        <f>+OTCHET!K275</f>
        <v>0</v>
      </c>
      <c r="J51" s="843"/>
      <c r="K51" s="768" t="s">
        <v>2024</v>
      </c>
      <c r="L51" s="839"/>
      <c r="M51" s="840"/>
      <c r="N51" s="841"/>
      <c r="O51" s="841"/>
      <c r="P51" s="841"/>
      <c r="Q51" s="841"/>
      <c r="R51" s="841"/>
      <c r="S51" s="841"/>
      <c r="T51" s="842"/>
      <c r="U51" s="841"/>
      <c r="V51" s="841"/>
    </row>
    <row r="52" spans="1:22" ht="15.75">
      <c r="A52" s="675">
        <v>115</v>
      </c>
      <c r="B52" s="846" t="s">
        <v>2022</v>
      </c>
      <c r="C52" s="858" t="s">
        <v>451</v>
      </c>
      <c r="D52" s="764"/>
      <c r="E52" s="765">
        <f>+OTCHET!E296</f>
        <v>0</v>
      </c>
      <c r="F52" s="765">
        <f t="shared" si="1"/>
        <v>0</v>
      </c>
      <c r="G52" s="766">
        <f>+OTCHET!I296</f>
        <v>0</v>
      </c>
      <c r="H52" s="767">
        <f>+OTCHET!J296</f>
        <v>0</v>
      </c>
      <c r="I52" s="1399">
        <f>+OTCHET!K296</f>
        <v>0</v>
      </c>
      <c r="J52" s="843"/>
      <c r="K52" s="768" t="s">
        <v>451</v>
      </c>
      <c r="L52" s="839"/>
      <c r="M52" s="840"/>
      <c r="N52" s="841"/>
      <c r="O52" s="841"/>
      <c r="P52" s="841"/>
      <c r="Q52" s="841"/>
      <c r="R52" s="841"/>
      <c r="S52" s="841"/>
      <c r="T52" s="842"/>
      <c r="U52" s="841"/>
      <c r="V52" s="841"/>
    </row>
    <row r="53" spans="1:22" ht="15.75">
      <c r="A53" s="675">
        <v>120</v>
      </c>
      <c r="B53" s="859" t="s">
        <v>68</v>
      </c>
      <c r="C53" s="859" t="s">
        <v>341</v>
      </c>
      <c r="D53" s="860"/>
      <c r="E53" s="861">
        <f>OTCHET!E297</f>
        <v>0</v>
      </c>
      <c r="F53" s="861">
        <f t="shared" si="1"/>
        <v>0</v>
      </c>
      <c r="G53" s="862">
        <f>OTCHET!I297</f>
        <v>0</v>
      </c>
      <c r="H53" s="863">
        <f>OTCHET!J297</f>
        <v>0</v>
      </c>
      <c r="I53" s="1401">
        <f>OTCHET!K297</f>
        <v>0</v>
      </c>
      <c r="J53" s="843"/>
      <c r="K53" s="864" t="s">
        <v>341</v>
      </c>
      <c r="L53" s="839"/>
      <c r="M53" s="840"/>
      <c r="N53" s="841"/>
      <c r="O53" s="841"/>
      <c r="P53" s="841"/>
      <c r="Q53" s="841"/>
      <c r="R53" s="841"/>
      <c r="S53" s="841"/>
      <c r="T53" s="842"/>
      <c r="U53" s="841"/>
      <c r="V53" s="841"/>
    </row>
    <row r="54" spans="1:22" ht="15.75">
      <c r="A54" s="675">
        <v>125</v>
      </c>
      <c r="B54" s="865" t="s">
        <v>367</v>
      </c>
      <c r="C54" s="866" t="s">
        <v>368</v>
      </c>
      <c r="D54" s="867"/>
      <c r="E54" s="868">
        <f>OTCHET!E299</f>
        <v>0</v>
      </c>
      <c r="F54" s="868">
        <f t="shared" si="1"/>
        <v>0</v>
      </c>
      <c r="G54" s="869">
        <f>OTCHET!I299</f>
        <v>0</v>
      </c>
      <c r="H54" s="870">
        <f>OTCHET!J299</f>
        <v>0</v>
      </c>
      <c r="I54" s="1402">
        <f>OTCHET!K299</f>
        <v>0</v>
      </c>
      <c r="J54" s="843"/>
      <c r="K54" s="871" t="s">
        <v>368</v>
      </c>
      <c r="L54" s="839"/>
      <c r="M54" s="840"/>
      <c r="N54" s="841"/>
      <c r="O54" s="841"/>
      <c r="P54" s="841"/>
      <c r="Q54" s="841"/>
      <c r="R54" s="841"/>
      <c r="S54" s="841"/>
      <c r="T54" s="842"/>
      <c r="U54" s="841"/>
      <c r="V54" s="841"/>
    </row>
    <row r="55" spans="1:22" ht="15.75">
      <c r="A55" s="872">
        <v>127</v>
      </c>
      <c r="B55" s="809" t="s">
        <v>2023</v>
      </c>
      <c r="C55" s="809" t="s">
        <v>67</v>
      </c>
      <c r="D55" s="873"/>
      <c r="E55" s="874">
        <f>+OTCHET!E300</f>
        <v>0</v>
      </c>
      <c r="F55" s="874">
        <f t="shared" si="1"/>
        <v>0</v>
      </c>
      <c r="G55" s="875">
        <f>+OTCHET!I300</f>
        <v>0</v>
      </c>
      <c r="H55" s="876">
        <f>+OTCHET!J300</f>
        <v>0</v>
      </c>
      <c r="I55" s="876">
        <f>+OTCHET!K300</f>
        <v>0</v>
      </c>
      <c r="J55" s="824"/>
      <c r="K55" s="877" t="s">
        <v>67</v>
      </c>
      <c r="L55" s="839"/>
      <c r="M55" s="840"/>
      <c r="N55" s="841"/>
      <c r="O55" s="841"/>
      <c r="P55" s="841"/>
      <c r="Q55" s="841"/>
      <c r="R55" s="841"/>
      <c r="S55" s="841"/>
      <c r="T55" s="842"/>
      <c r="U55" s="841"/>
      <c r="V55" s="841"/>
    </row>
    <row r="56" spans="1:22" ht="19.5" thickBot="1">
      <c r="A56" s="675">
        <v>130</v>
      </c>
      <c r="B56" s="878" t="s">
        <v>175</v>
      </c>
      <c r="C56" s="879" t="s">
        <v>467</v>
      </c>
      <c r="D56" s="879"/>
      <c r="E56" s="880">
        <f>+E57+E58+E62</f>
        <v>0</v>
      </c>
      <c r="F56" s="880">
        <f>+F57+F58+F62</f>
        <v>0</v>
      </c>
      <c r="G56" s="881">
        <f>+G57+G58+G62</f>
        <v>0</v>
      </c>
      <c r="H56" s="882">
        <f>+H57+H58+H62</f>
        <v>0</v>
      </c>
      <c r="I56" s="883">
        <f>+I57+I58+I62</f>
        <v>0</v>
      </c>
      <c r="J56" s="761"/>
      <c r="K56" s="884" t="s">
        <v>467</v>
      </c>
      <c r="L56" s="839"/>
      <c r="M56" s="840"/>
      <c r="N56" s="841"/>
      <c r="O56" s="841"/>
      <c r="P56" s="841"/>
      <c r="Q56" s="841"/>
      <c r="R56" s="841"/>
      <c r="S56" s="841"/>
      <c r="T56" s="842"/>
      <c r="U56" s="841"/>
      <c r="V56" s="841"/>
    </row>
    <row r="57" spans="1:22" ht="16.5" thickTop="1">
      <c r="A57" s="675">
        <v>135</v>
      </c>
      <c r="B57" s="852" t="s">
        <v>176</v>
      </c>
      <c r="C57" s="853" t="s">
        <v>454</v>
      </c>
      <c r="D57" s="852"/>
      <c r="E57" s="885">
        <f>+OTCHET!E364+OTCHET!E378+OTCHET!E391</f>
        <v>0</v>
      </c>
      <c r="F57" s="885">
        <f t="shared" ref="F57:F63" si="2">+G57+H57+I57</f>
        <v>0</v>
      </c>
      <c r="G57" s="886">
        <f>+OTCHET!I364+OTCHET!I378+OTCHET!I391</f>
        <v>0</v>
      </c>
      <c r="H57" s="887">
        <f>+OTCHET!J364+OTCHET!J378+OTCHET!J391</f>
        <v>0</v>
      </c>
      <c r="I57" s="887">
        <f>+OTCHET!K364+OTCHET!K378+OTCHET!K391</f>
        <v>0</v>
      </c>
      <c r="J57" s="824"/>
      <c r="K57" s="888" t="s">
        <v>454</v>
      </c>
      <c r="L57" s="839"/>
      <c r="M57" s="840"/>
      <c r="N57" s="841"/>
      <c r="O57" s="841"/>
      <c r="P57" s="841"/>
      <c r="Q57" s="841"/>
      <c r="R57" s="841"/>
      <c r="S57" s="841"/>
      <c r="T57" s="842"/>
      <c r="U57" s="841"/>
      <c r="V57" s="841"/>
    </row>
    <row r="58" spans="1:22" ht="15.75">
      <c r="A58" s="675">
        <v>140</v>
      </c>
      <c r="B58" s="844" t="s">
        <v>50</v>
      </c>
      <c r="C58" s="845" t="s">
        <v>468</v>
      </c>
      <c r="D58" s="844"/>
      <c r="E58" s="889">
        <f>+OTCHET!E386+OTCHET!E394+OTCHET!E399+OTCHET!E402+OTCHET!E405+OTCHET!E408+OTCHET!E409+OTCHET!E412+OTCHET!E425+OTCHET!E426+OTCHET!E427+OTCHET!E428+OTCHET!E429</f>
        <v>0</v>
      </c>
      <c r="F58" s="889">
        <f t="shared" si="2"/>
        <v>0</v>
      </c>
      <c r="G58" s="890">
        <f>+OTCHET!I386+OTCHET!I394+OTCHET!I399+OTCHET!I402+OTCHET!I405+OTCHET!I408+OTCHET!I409+OTCHET!I412+OTCHET!I425+OTCHET!I426+OTCHET!I427+OTCHET!I428+OTCHET!I429</f>
        <v>0</v>
      </c>
      <c r="H58" s="891">
        <f>+OTCHET!J386+OTCHET!J394+OTCHET!J399+OTCHET!J402+OTCHET!J405+OTCHET!J408+OTCHET!J409+OTCHET!J412+OTCHET!J425+OTCHET!J426+OTCHET!J427+OTCHET!J428+OTCHET!J429</f>
        <v>0</v>
      </c>
      <c r="I58" s="891">
        <f>+OTCHET!K386+OTCHET!K394+OTCHET!K399+OTCHET!K402+OTCHET!K405+OTCHET!K408+OTCHET!K409+OTCHET!K412+OTCHET!K425+OTCHET!K426+OTCHET!K427+OTCHET!K428+OTCHET!K429</f>
        <v>0</v>
      </c>
      <c r="J58" s="824"/>
      <c r="K58" s="892" t="s">
        <v>468</v>
      </c>
      <c r="L58" s="839"/>
      <c r="M58" s="840"/>
      <c r="N58" s="841"/>
      <c r="O58" s="841"/>
      <c r="P58" s="841"/>
      <c r="Q58" s="841"/>
      <c r="R58" s="841"/>
      <c r="S58" s="841"/>
      <c r="T58" s="842"/>
      <c r="U58" s="841"/>
      <c r="V58" s="841"/>
    </row>
    <row r="59" spans="1:22" ht="15.75">
      <c r="A59" s="675">
        <v>145</v>
      </c>
      <c r="B59" s="764" t="s">
        <v>334</v>
      </c>
      <c r="C59" s="764" t="s">
        <v>342</v>
      </c>
      <c r="D59" s="846"/>
      <c r="E59" s="893">
        <f>+OTCHET!E425+OTCHET!E426+OTCHET!E427+OTCHET!E428+OTCHET!E429</f>
        <v>0</v>
      </c>
      <c r="F59" s="893">
        <f t="shared" si="2"/>
        <v>0</v>
      </c>
      <c r="G59" s="894">
        <f>+OTCHET!I425+OTCHET!I426+OTCHET!I427+OTCHET!I428+OTCHET!I429</f>
        <v>0</v>
      </c>
      <c r="H59" s="895">
        <f>+OTCHET!J425+OTCHET!J426+OTCHET!J427+OTCHET!J428+OTCHET!J429</f>
        <v>0</v>
      </c>
      <c r="I59" s="895">
        <f>+OTCHET!K425+OTCHET!K426+OTCHET!K427+OTCHET!K428+OTCHET!K429</f>
        <v>0</v>
      </c>
      <c r="J59" s="824"/>
      <c r="K59" s="896" t="s">
        <v>342</v>
      </c>
      <c r="L59" s="839"/>
      <c r="M59" s="840"/>
      <c r="N59" s="841"/>
      <c r="O59" s="841"/>
      <c r="P59" s="841"/>
      <c r="Q59" s="841"/>
      <c r="R59" s="841"/>
      <c r="S59" s="841"/>
      <c r="T59" s="842"/>
      <c r="U59" s="841"/>
      <c r="V59" s="841"/>
    </row>
    <row r="60" spans="1:22" ht="15.75">
      <c r="A60" s="675">
        <v>150</v>
      </c>
      <c r="B60" s="897" t="s">
        <v>456</v>
      </c>
      <c r="C60" s="897" t="s">
        <v>332</v>
      </c>
      <c r="D60" s="898"/>
      <c r="E60" s="899">
        <f>OTCHET!E408</f>
        <v>0</v>
      </c>
      <c r="F60" s="899">
        <f t="shared" si="2"/>
        <v>0</v>
      </c>
      <c r="G60" s="900">
        <f>OTCHET!I408</f>
        <v>0</v>
      </c>
      <c r="H60" s="901">
        <f>OTCHET!J408</f>
        <v>0</v>
      </c>
      <c r="I60" s="901">
        <f>OTCHET!K408</f>
        <v>0</v>
      </c>
      <c r="J60" s="824"/>
      <c r="K60" s="902" t="s">
        <v>332</v>
      </c>
      <c r="L60" s="839"/>
      <c r="M60" s="840"/>
      <c r="N60" s="841"/>
      <c r="O60" s="841"/>
      <c r="P60" s="841"/>
      <c r="Q60" s="841"/>
      <c r="R60" s="841"/>
      <c r="S60" s="841"/>
      <c r="T60" s="842"/>
      <c r="U60" s="841"/>
      <c r="V60" s="841"/>
    </row>
    <row r="61" spans="1:22" ht="15.75" hidden="1" customHeight="1">
      <c r="A61" s="675">
        <v>160</v>
      </c>
      <c r="B61" s="903"/>
      <c r="C61" s="904"/>
      <c r="D61" s="852"/>
      <c r="E61" s="885"/>
      <c r="F61" s="885">
        <f t="shared" si="2"/>
        <v>0</v>
      </c>
      <c r="G61" s="886"/>
      <c r="H61" s="887"/>
      <c r="I61" s="887"/>
      <c r="J61" s="824"/>
      <c r="K61" s="888"/>
      <c r="L61" s="839"/>
      <c r="M61" s="840"/>
      <c r="N61" s="841"/>
      <c r="O61" s="841"/>
      <c r="P61" s="841"/>
      <c r="Q61" s="841"/>
      <c r="R61" s="841"/>
      <c r="S61" s="841"/>
      <c r="T61" s="842"/>
      <c r="U61" s="841"/>
      <c r="V61" s="841"/>
    </row>
    <row r="62" spans="1:22" ht="15.75">
      <c r="A62" s="872">
        <v>162</v>
      </c>
      <c r="B62" s="905" t="s">
        <v>705</v>
      </c>
      <c r="C62" s="826" t="s">
        <v>834</v>
      </c>
      <c r="D62" s="905"/>
      <c r="E62" s="827">
        <f>OTCHET!E415</f>
        <v>0</v>
      </c>
      <c r="F62" s="827">
        <f t="shared" si="2"/>
        <v>0</v>
      </c>
      <c r="G62" s="828">
        <f>OTCHET!I415</f>
        <v>0</v>
      </c>
      <c r="H62" s="829">
        <f>OTCHET!J415</f>
        <v>0</v>
      </c>
      <c r="I62" s="829">
        <f>OTCHET!K415</f>
        <v>0</v>
      </c>
      <c r="J62" s="824"/>
      <c r="K62" s="830" t="s">
        <v>834</v>
      </c>
      <c r="L62" s="839"/>
      <c r="M62" s="840"/>
      <c r="N62" s="841"/>
      <c r="O62" s="841"/>
      <c r="P62" s="841"/>
      <c r="Q62" s="841"/>
      <c r="R62" s="841"/>
      <c r="S62" s="841"/>
      <c r="T62" s="842"/>
      <c r="U62" s="841"/>
      <c r="V62" s="841"/>
    </row>
    <row r="63" spans="1:22" ht="19.5" thickBot="1">
      <c r="A63" s="675">
        <v>165</v>
      </c>
      <c r="B63" s="906" t="s">
        <v>2039</v>
      </c>
      <c r="C63" s="907" t="s">
        <v>365</v>
      </c>
      <c r="D63" s="908"/>
      <c r="E63" s="909">
        <f>+OTCHET!E252</f>
        <v>0</v>
      </c>
      <c r="F63" s="909">
        <f t="shared" si="2"/>
        <v>0</v>
      </c>
      <c r="G63" s="910">
        <f>+OTCHET!I252</f>
        <v>0</v>
      </c>
      <c r="H63" s="911">
        <f>+OTCHET!J252</f>
        <v>0</v>
      </c>
      <c r="I63" s="911">
        <f>+OTCHET!K252</f>
        <v>0</v>
      </c>
      <c r="J63" s="824"/>
      <c r="K63" s="912" t="s">
        <v>365</v>
      </c>
      <c r="L63" s="839"/>
      <c r="M63" s="840"/>
      <c r="N63" s="841"/>
      <c r="O63" s="841"/>
      <c r="P63" s="841"/>
      <c r="Q63" s="841"/>
      <c r="R63" s="841"/>
      <c r="S63" s="841"/>
      <c r="T63" s="842"/>
      <c r="U63" s="841"/>
      <c r="V63" s="841"/>
    </row>
    <row r="64" spans="1:22" ht="19.5" thickTop="1">
      <c r="A64" s="675">
        <v>175</v>
      </c>
      <c r="B64" s="913" t="s">
        <v>963</v>
      </c>
      <c r="C64" s="914"/>
      <c r="D64" s="914"/>
      <c r="E64" s="915">
        <f>+E22-E38+E56-E63</f>
        <v>0</v>
      </c>
      <c r="F64" s="915">
        <f>+F22-F38+F56-F63</f>
        <v>-383001</v>
      </c>
      <c r="G64" s="916">
        <f>+G22-G38+G56-G63</f>
        <v>-383001</v>
      </c>
      <c r="H64" s="917">
        <f>+H22-H38+H56-H63</f>
        <v>0</v>
      </c>
      <c r="I64" s="917">
        <f>+I22-I38+I56-I63</f>
        <v>0</v>
      </c>
      <c r="J64" s="824"/>
      <c r="K64" s="918"/>
      <c r="L64" s="839"/>
      <c r="M64" s="840"/>
      <c r="N64" s="841"/>
      <c r="O64" s="841"/>
      <c r="P64" s="841"/>
      <c r="Q64" s="841"/>
      <c r="R64" s="841"/>
      <c r="S64" s="841"/>
      <c r="T64" s="842"/>
      <c r="U64" s="841"/>
      <c r="V64" s="841"/>
    </row>
    <row r="65" spans="1:22" ht="12" hidden="1" customHeight="1">
      <c r="A65" s="675">
        <v>180</v>
      </c>
      <c r="B65" s="919" t="str">
        <f>+IF(+SUM(E$65:I$65)=0,0,"Контрола: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C65" s="920"/>
      <c r="D65" s="920"/>
      <c r="E65" s="921">
        <f>+E$64+E$66</f>
        <v>0</v>
      </c>
      <c r="F65" s="921">
        <f>+F$64+F$66</f>
        <v>-513691</v>
      </c>
      <c r="G65" s="922">
        <f>+G$64+G$66</f>
        <v>-513691</v>
      </c>
      <c r="H65" s="922">
        <f>+H$64+H$66</f>
        <v>0</v>
      </c>
      <c r="I65" s="922">
        <f>+I$64+I$66</f>
        <v>0</v>
      </c>
      <c r="J65" s="824"/>
      <c r="K65" s="923"/>
      <c r="L65" s="839"/>
      <c r="M65" s="840"/>
      <c r="N65" s="841"/>
      <c r="O65" s="841"/>
      <c r="P65" s="841"/>
      <c r="Q65" s="841"/>
      <c r="R65" s="841"/>
      <c r="S65" s="841"/>
      <c r="T65" s="842"/>
      <c r="U65" s="841"/>
      <c r="V65" s="841"/>
    </row>
    <row r="66" spans="1:22" ht="19.5" thickBot="1">
      <c r="A66" s="675">
        <v>185</v>
      </c>
      <c r="B66" s="748" t="s">
        <v>366</v>
      </c>
      <c r="C66" s="924" t="s">
        <v>51</v>
      </c>
      <c r="D66" s="924"/>
      <c r="E66" s="925">
        <f>SUM(+E68+E76+E77+E84+E85+E86+E89+E90+E91+E92+E93+E94+E95)</f>
        <v>0</v>
      </c>
      <c r="F66" s="925">
        <f>SUM(+F68+F76+F77+F84+F85+F86+F89+F90+F91+F92+F93+F94+F95)</f>
        <v>-130690</v>
      </c>
      <c r="G66" s="926">
        <f>SUM(+G68+G76+G77+G84+G85+G86+G89+G90+G91+G92+G93+G94+G95)</f>
        <v>-130690</v>
      </c>
      <c r="H66" s="927">
        <f>SUM(+H68+H76+H77+H84+H85+H86+H89+H90+H91+H92+H93+H94+H95)</f>
        <v>0</v>
      </c>
      <c r="I66" s="927">
        <f>SUM(+I68+I76+I77+I84+I85+I86+I89+I90+I91+I92+I93+I94+I95)</f>
        <v>0</v>
      </c>
      <c r="J66" s="824"/>
      <c r="K66" s="928" t="s">
        <v>51</v>
      </c>
      <c r="L66" s="839"/>
      <c r="M66" s="840"/>
      <c r="N66" s="841"/>
      <c r="O66" s="841"/>
      <c r="P66" s="841"/>
      <c r="Q66" s="841"/>
      <c r="R66" s="841"/>
      <c r="S66" s="841"/>
      <c r="T66" s="842"/>
      <c r="U66" s="841"/>
      <c r="V66" s="841"/>
    </row>
    <row r="67" spans="1:22" ht="16.5" hidden="1" thickTop="1">
      <c r="A67" s="675">
        <v>190</v>
      </c>
      <c r="B67" s="929"/>
      <c r="C67" s="929"/>
      <c r="D67" s="929"/>
      <c r="E67" s="930"/>
      <c r="F67" s="931">
        <f>+G67+H67+I67</f>
        <v>0</v>
      </c>
      <c r="G67" s="932"/>
      <c r="H67" s="933"/>
      <c r="I67" s="933"/>
      <c r="J67" s="824"/>
      <c r="K67" s="934"/>
      <c r="L67" s="839"/>
      <c r="M67" s="840"/>
      <c r="N67" s="841"/>
      <c r="O67" s="841"/>
      <c r="P67" s="841"/>
      <c r="Q67" s="841"/>
      <c r="R67" s="841"/>
      <c r="S67" s="841"/>
      <c r="T67" s="842"/>
      <c r="U67" s="841"/>
      <c r="V67" s="841"/>
    </row>
    <row r="68" spans="1:22" ht="16.5" thickTop="1">
      <c r="A68" s="935">
        <v>195</v>
      </c>
      <c r="B68" s="846" t="s">
        <v>52</v>
      </c>
      <c r="C68" s="764" t="s">
        <v>70</v>
      </c>
      <c r="D68" s="846"/>
      <c r="E68" s="893">
        <f>SUM(E69:E75)</f>
        <v>0</v>
      </c>
      <c r="F68" s="893">
        <f>SUM(F69:F75)</f>
        <v>0</v>
      </c>
      <c r="G68" s="894">
        <f>SUM(G69:G75)</f>
        <v>0</v>
      </c>
      <c r="H68" s="895">
        <f>SUM(H69:H75)</f>
        <v>0</v>
      </c>
      <c r="I68" s="895">
        <f>SUM(I69:I75)</f>
        <v>0</v>
      </c>
      <c r="J68" s="824"/>
      <c r="K68" s="896" t="s">
        <v>70</v>
      </c>
      <c r="L68" s="936"/>
      <c r="M68" s="840"/>
      <c r="N68" s="841"/>
      <c r="O68" s="841"/>
      <c r="P68" s="841"/>
      <c r="Q68" s="841"/>
      <c r="R68" s="841"/>
      <c r="S68" s="841"/>
      <c r="T68" s="842"/>
      <c r="U68" s="841"/>
      <c r="V68" s="841"/>
    </row>
    <row r="69" spans="1:22" ht="15.75">
      <c r="A69" s="937">
        <v>200</v>
      </c>
      <c r="B69" s="938" t="s">
        <v>53</v>
      </c>
      <c r="C69" s="938" t="s">
        <v>343</v>
      </c>
      <c r="D69" s="938"/>
      <c r="E69" s="939">
        <f>+OTCHET!E485+OTCHET!E486+OTCHET!E489+OTCHET!E490+OTCHET!E493+OTCHET!E494+OTCHET!E498</f>
        <v>0</v>
      </c>
      <c r="F69" s="939">
        <f t="shared" ref="F69:F76" si="3">+G69+H69+I69</f>
        <v>0</v>
      </c>
      <c r="G69" s="940">
        <f>+OTCHET!I485+OTCHET!I486+OTCHET!I489+OTCHET!I490+OTCHET!I493+OTCHET!I494+OTCHET!I498</f>
        <v>0</v>
      </c>
      <c r="H69" s="941">
        <f>+OTCHET!J485+OTCHET!J486+OTCHET!J489+OTCHET!J490+OTCHET!J493+OTCHET!J494+OTCHET!J498</f>
        <v>0</v>
      </c>
      <c r="I69" s="941">
        <f>+OTCHET!K485+OTCHET!K486+OTCHET!K489+OTCHET!K490+OTCHET!K493+OTCHET!K494+OTCHET!K498</f>
        <v>0</v>
      </c>
      <c r="J69" s="824"/>
      <c r="K69" s="942" t="s">
        <v>343</v>
      </c>
      <c r="L69" s="943"/>
      <c r="M69" s="840"/>
      <c r="N69" s="841"/>
      <c r="O69" s="841"/>
      <c r="P69" s="841"/>
      <c r="Q69" s="841"/>
      <c r="R69" s="841"/>
      <c r="S69" s="841"/>
      <c r="T69" s="842"/>
      <c r="U69" s="841"/>
      <c r="V69" s="841"/>
    </row>
    <row r="70" spans="1:22" ht="15.75">
      <c r="A70" s="937">
        <v>205</v>
      </c>
      <c r="B70" s="944" t="s">
        <v>54</v>
      </c>
      <c r="C70" s="944" t="s">
        <v>344</v>
      </c>
      <c r="D70" s="944"/>
      <c r="E70" s="945">
        <f>+OTCHET!E487+OTCHET!E488+OTCHET!E491+OTCHET!E492+OTCHET!E495+OTCHET!E496+OTCHET!E497+OTCHET!E499</f>
        <v>0</v>
      </c>
      <c r="F70" s="945">
        <f t="shared" si="3"/>
        <v>0</v>
      </c>
      <c r="G70" s="946">
        <f>+OTCHET!I487+OTCHET!I488+OTCHET!I491+OTCHET!I492+OTCHET!I495+OTCHET!I496+OTCHET!I497+OTCHET!I499</f>
        <v>0</v>
      </c>
      <c r="H70" s="947">
        <f>+OTCHET!J487+OTCHET!J488+OTCHET!J491+OTCHET!J492+OTCHET!J495+OTCHET!J496+OTCHET!J497+OTCHET!J499</f>
        <v>0</v>
      </c>
      <c r="I70" s="947">
        <f>+OTCHET!K487+OTCHET!K488+OTCHET!K491+OTCHET!K492+OTCHET!K495+OTCHET!K496+OTCHET!K497+OTCHET!K499</f>
        <v>0</v>
      </c>
      <c r="J70" s="824"/>
      <c r="K70" s="948" t="s">
        <v>344</v>
      </c>
      <c r="L70" s="943"/>
      <c r="M70" s="840"/>
      <c r="N70" s="841"/>
      <c r="O70" s="841"/>
      <c r="P70" s="841"/>
      <c r="Q70" s="841"/>
      <c r="R70" s="841"/>
      <c r="S70" s="841"/>
      <c r="T70" s="842"/>
      <c r="U70" s="841"/>
      <c r="V70" s="841"/>
    </row>
    <row r="71" spans="1:22" ht="15.75">
      <c r="A71" s="937">
        <v>210</v>
      </c>
      <c r="B71" s="944" t="s">
        <v>55</v>
      </c>
      <c r="C71" s="944" t="s">
        <v>835</v>
      </c>
      <c r="D71" s="944"/>
      <c r="E71" s="945">
        <f>+OTCHET!E500</f>
        <v>0</v>
      </c>
      <c r="F71" s="945">
        <f t="shared" si="3"/>
        <v>0</v>
      </c>
      <c r="G71" s="946">
        <f>+OTCHET!I500</f>
        <v>0</v>
      </c>
      <c r="H71" s="947">
        <f>+OTCHET!J500</f>
        <v>0</v>
      </c>
      <c r="I71" s="947">
        <f>+OTCHET!K500</f>
        <v>0</v>
      </c>
      <c r="J71" s="824"/>
      <c r="K71" s="948" t="s">
        <v>835</v>
      </c>
      <c r="L71" s="943"/>
      <c r="M71" s="840"/>
      <c r="N71" s="841"/>
      <c r="O71" s="841"/>
      <c r="P71" s="841"/>
      <c r="Q71" s="841"/>
      <c r="R71" s="841"/>
      <c r="S71" s="841"/>
      <c r="T71" s="842"/>
      <c r="U71" s="841"/>
      <c r="V71" s="841"/>
    </row>
    <row r="72" spans="1:22" ht="15.75">
      <c r="A72" s="937">
        <v>215</v>
      </c>
      <c r="B72" s="944" t="s">
        <v>964</v>
      </c>
      <c r="C72" s="944" t="s">
        <v>836</v>
      </c>
      <c r="D72" s="944"/>
      <c r="E72" s="945">
        <f>+OTCHET!E505</f>
        <v>0</v>
      </c>
      <c r="F72" s="945">
        <f t="shared" si="3"/>
        <v>0</v>
      </c>
      <c r="G72" s="946">
        <f>+OTCHET!I505</f>
        <v>0</v>
      </c>
      <c r="H72" s="947">
        <f>+OTCHET!J505</f>
        <v>0</v>
      </c>
      <c r="I72" s="947">
        <f>+OTCHET!K505</f>
        <v>0</v>
      </c>
      <c r="J72" s="824"/>
      <c r="K72" s="948" t="s">
        <v>836</v>
      </c>
      <c r="L72" s="943"/>
      <c r="M72" s="840"/>
      <c r="N72" s="841"/>
      <c r="O72" s="841"/>
      <c r="P72" s="841"/>
      <c r="Q72" s="841"/>
      <c r="R72" s="841"/>
      <c r="S72" s="841"/>
      <c r="T72" s="842"/>
      <c r="U72" s="841"/>
      <c r="V72" s="841"/>
    </row>
    <row r="73" spans="1:22" ht="15.75">
      <c r="A73" s="937">
        <v>220</v>
      </c>
      <c r="B73" s="944" t="s">
        <v>56</v>
      </c>
      <c r="C73" s="944" t="s">
        <v>345</v>
      </c>
      <c r="D73" s="944"/>
      <c r="E73" s="945">
        <f>+OTCHET!E545</f>
        <v>0</v>
      </c>
      <c r="F73" s="945">
        <f t="shared" si="3"/>
        <v>0</v>
      </c>
      <c r="G73" s="946">
        <f>+OTCHET!I545</f>
        <v>0</v>
      </c>
      <c r="H73" s="947">
        <f>+OTCHET!J545</f>
        <v>0</v>
      </c>
      <c r="I73" s="947">
        <f>+OTCHET!K545</f>
        <v>0</v>
      </c>
      <c r="J73" s="824"/>
      <c r="K73" s="948" t="s">
        <v>345</v>
      </c>
      <c r="L73" s="943"/>
      <c r="M73" s="840"/>
      <c r="N73" s="841"/>
      <c r="O73" s="841"/>
      <c r="P73" s="841"/>
      <c r="Q73" s="841"/>
      <c r="R73" s="841"/>
      <c r="S73" s="841"/>
      <c r="T73" s="842"/>
      <c r="U73" s="841"/>
      <c r="V73" s="841"/>
    </row>
    <row r="74" spans="1:22" ht="15.75">
      <c r="A74" s="937">
        <v>230</v>
      </c>
      <c r="B74" s="949" t="s">
        <v>356</v>
      </c>
      <c r="C74" s="949" t="s">
        <v>346</v>
      </c>
      <c r="D74" s="949"/>
      <c r="E74" s="945">
        <f>+OTCHET!E584+OTCHET!E585</f>
        <v>0</v>
      </c>
      <c r="F74" s="945">
        <f t="shared" si="3"/>
        <v>0</v>
      </c>
      <c r="G74" s="946">
        <f>+OTCHET!I584+OTCHET!I585</f>
        <v>0</v>
      </c>
      <c r="H74" s="947">
        <f>+OTCHET!J584+OTCHET!J585</f>
        <v>0</v>
      </c>
      <c r="I74" s="947">
        <f>+OTCHET!K584+OTCHET!K585</f>
        <v>0</v>
      </c>
      <c r="J74" s="824"/>
      <c r="K74" s="948" t="s">
        <v>346</v>
      </c>
      <c r="L74" s="943"/>
      <c r="M74" s="840"/>
      <c r="N74" s="841"/>
      <c r="O74" s="841"/>
      <c r="P74" s="841"/>
      <c r="Q74" s="841"/>
      <c r="R74" s="841"/>
      <c r="S74" s="841"/>
      <c r="T74" s="842"/>
      <c r="U74" s="841"/>
      <c r="V74" s="841"/>
    </row>
    <row r="75" spans="1:22" ht="15.75">
      <c r="A75" s="937">
        <v>235</v>
      </c>
      <c r="B75" s="950" t="s">
        <v>58</v>
      </c>
      <c r="C75" s="950" t="s">
        <v>347</v>
      </c>
      <c r="D75" s="950"/>
      <c r="E75" s="951">
        <f>+OTCHET!E586+OTCHET!E587+OTCHET!E588</f>
        <v>0</v>
      </c>
      <c r="F75" s="951">
        <f t="shared" si="3"/>
        <v>0</v>
      </c>
      <c r="G75" s="952">
        <f>+OTCHET!I586+OTCHET!I587+OTCHET!I588</f>
        <v>0</v>
      </c>
      <c r="H75" s="953">
        <f>+OTCHET!J586+OTCHET!J587+OTCHET!J588</f>
        <v>0</v>
      </c>
      <c r="I75" s="953">
        <f>+OTCHET!K586+OTCHET!K587+OTCHET!K588</f>
        <v>0</v>
      </c>
      <c r="J75" s="824"/>
      <c r="K75" s="954" t="s">
        <v>347</v>
      </c>
      <c r="L75" s="943"/>
      <c r="M75" s="840"/>
      <c r="N75" s="841"/>
      <c r="O75" s="841"/>
      <c r="P75" s="841"/>
      <c r="Q75" s="841"/>
      <c r="R75" s="841"/>
      <c r="S75" s="841"/>
      <c r="T75" s="842"/>
      <c r="U75" s="841"/>
      <c r="V75" s="841"/>
    </row>
    <row r="76" spans="1:22" ht="15.75">
      <c r="A76" s="937">
        <v>240</v>
      </c>
      <c r="B76" s="852" t="s">
        <v>57</v>
      </c>
      <c r="C76" s="853" t="s">
        <v>837</v>
      </c>
      <c r="D76" s="852"/>
      <c r="E76" s="885">
        <f>OTCHET!E464</f>
        <v>0</v>
      </c>
      <c r="F76" s="885">
        <f t="shared" si="3"/>
        <v>0</v>
      </c>
      <c r="G76" s="886">
        <f>OTCHET!I464</f>
        <v>0</v>
      </c>
      <c r="H76" s="887">
        <f>OTCHET!J464</f>
        <v>0</v>
      </c>
      <c r="I76" s="887">
        <f>OTCHET!K464</f>
        <v>0</v>
      </c>
      <c r="J76" s="824"/>
      <c r="K76" s="888" t="s">
        <v>837</v>
      </c>
      <c r="L76" s="943"/>
      <c r="M76" s="840"/>
      <c r="N76" s="841"/>
      <c r="O76" s="841"/>
      <c r="P76" s="841"/>
      <c r="Q76" s="841"/>
      <c r="R76" s="841"/>
      <c r="S76" s="841"/>
      <c r="T76" s="842"/>
      <c r="U76" s="841"/>
      <c r="V76" s="841"/>
    </row>
    <row r="77" spans="1:22" ht="15.75">
      <c r="A77" s="937">
        <v>245</v>
      </c>
      <c r="B77" s="846" t="s">
        <v>59</v>
      </c>
      <c r="C77" s="764" t="s">
        <v>71</v>
      </c>
      <c r="D77" s="846"/>
      <c r="E77" s="893">
        <f>SUM(E78:E83)</f>
        <v>0</v>
      </c>
      <c r="F77" s="893">
        <f>SUM(F78:F83)</f>
        <v>0</v>
      </c>
      <c r="G77" s="894">
        <f>SUM(G78:G83)</f>
        <v>0</v>
      </c>
      <c r="H77" s="895">
        <f>SUM(H78:H83)</f>
        <v>0</v>
      </c>
      <c r="I77" s="895">
        <f>SUM(I78:I83)</f>
        <v>0</v>
      </c>
      <c r="J77" s="824"/>
      <c r="K77" s="896" t="s">
        <v>71</v>
      </c>
      <c r="L77" s="943"/>
      <c r="M77" s="840"/>
      <c r="N77" s="841"/>
      <c r="O77" s="841"/>
      <c r="P77" s="841"/>
      <c r="Q77" s="841"/>
      <c r="R77" s="841"/>
      <c r="S77" s="841"/>
      <c r="T77" s="842"/>
      <c r="U77" s="841"/>
      <c r="V77" s="841"/>
    </row>
    <row r="78" spans="1:22" ht="15.75">
      <c r="A78" s="937">
        <v>250</v>
      </c>
      <c r="B78" s="938" t="s">
        <v>60</v>
      </c>
      <c r="C78" s="938" t="s">
        <v>348</v>
      </c>
      <c r="D78" s="938"/>
      <c r="E78" s="939">
        <f>+OTCHET!E469+OTCHET!E472</f>
        <v>0</v>
      </c>
      <c r="F78" s="939">
        <f t="shared" ref="F78:F85" si="4">+G78+H78+I78</f>
        <v>0</v>
      </c>
      <c r="G78" s="940">
        <f>+OTCHET!I469+OTCHET!I472</f>
        <v>0</v>
      </c>
      <c r="H78" s="941">
        <f>+OTCHET!J469+OTCHET!J472</f>
        <v>0</v>
      </c>
      <c r="I78" s="941">
        <f>+OTCHET!K469+OTCHET!K472</f>
        <v>0</v>
      </c>
      <c r="J78" s="824"/>
      <c r="K78" s="942" t="s">
        <v>348</v>
      </c>
      <c r="L78" s="943"/>
      <c r="M78" s="840"/>
      <c r="N78" s="841"/>
      <c r="O78" s="841"/>
      <c r="P78" s="841"/>
      <c r="Q78" s="841"/>
      <c r="R78" s="841"/>
      <c r="S78" s="841"/>
      <c r="T78" s="842"/>
      <c r="U78" s="841"/>
      <c r="V78" s="841"/>
    </row>
    <row r="79" spans="1:22" ht="15.75">
      <c r="A79" s="937">
        <v>260</v>
      </c>
      <c r="B79" s="944" t="s">
        <v>61</v>
      </c>
      <c r="C79" s="944" t="s">
        <v>349</v>
      </c>
      <c r="D79" s="944"/>
      <c r="E79" s="945">
        <f>+OTCHET!E470+OTCHET!E473</f>
        <v>0</v>
      </c>
      <c r="F79" s="945">
        <f t="shared" si="4"/>
        <v>0</v>
      </c>
      <c r="G79" s="946">
        <f>+OTCHET!I470+OTCHET!I473</f>
        <v>0</v>
      </c>
      <c r="H79" s="947">
        <f>+OTCHET!J470+OTCHET!J473</f>
        <v>0</v>
      </c>
      <c r="I79" s="947">
        <f>+OTCHET!K470+OTCHET!K473</f>
        <v>0</v>
      </c>
      <c r="J79" s="824"/>
      <c r="K79" s="948" t="s">
        <v>349</v>
      </c>
      <c r="L79" s="943"/>
      <c r="M79" s="840"/>
      <c r="N79" s="841"/>
      <c r="O79" s="841"/>
      <c r="P79" s="841"/>
      <c r="Q79" s="841"/>
      <c r="R79" s="841"/>
      <c r="S79" s="841"/>
      <c r="T79" s="842"/>
      <c r="U79" s="841"/>
      <c r="V79" s="841"/>
    </row>
    <row r="80" spans="1:22" ht="15.75">
      <c r="A80" s="937">
        <v>265</v>
      </c>
      <c r="B80" s="944" t="s">
        <v>965</v>
      </c>
      <c r="C80" s="944" t="s">
        <v>350</v>
      </c>
      <c r="D80" s="944"/>
      <c r="E80" s="945">
        <f>OTCHET!E474</f>
        <v>0</v>
      </c>
      <c r="F80" s="945">
        <f t="shared" si="4"/>
        <v>0</v>
      </c>
      <c r="G80" s="946">
        <f>OTCHET!I474</f>
        <v>0</v>
      </c>
      <c r="H80" s="947">
        <f>OTCHET!J474</f>
        <v>0</v>
      </c>
      <c r="I80" s="947">
        <f>OTCHET!K474</f>
        <v>0</v>
      </c>
      <c r="J80" s="824"/>
      <c r="K80" s="948" t="s">
        <v>350</v>
      </c>
      <c r="L80" s="943"/>
      <c r="M80" s="840"/>
      <c r="N80" s="841"/>
      <c r="O80" s="841"/>
      <c r="P80" s="841"/>
      <c r="Q80" s="841"/>
      <c r="R80" s="841"/>
      <c r="S80" s="841"/>
      <c r="T80" s="842"/>
      <c r="U80" s="841"/>
      <c r="V80" s="841"/>
    </row>
    <row r="81" spans="1:22" ht="15.75" hidden="1" customHeight="1">
      <c r="A81" s="937"/>
      <c r="B81" s="944"/>
      <c r="C81" s="944"/>
      <c r="D81" s="944"/>
      <c r="E81" s="945"/>
      <c r="F81" s="945">
        <f t="shared" si="4"/>
        <v>0</v>
      </c>
      <c r="G81" s="946"/>
      <c r="H81" s="947"/>
      <c r="I81" s="947"/>
      <c r="J81" s="824"/>
      <c r="K81" s="948"/>
      <c r="L81" s="943"/>
      <c r="M81" s="840"/>
      <c r="N81" s="841"/>
      <c r="O81" s="841"/>
      <c r="P81" s="841"/>
      <c r="Q81" s="841"/>
      <c r="R81" s="841"/>
      <c r="S81" s="841"/>
      <c r="T81" s="842"/>
      <c r="U81" s="841"/>
      <c r="V81" s="841"/>
    </row>
    <row r="82" spans="1:22" ht="15.75">
      <c r="A82" s="937">
        <v>270</v>
      </c>
      <c r="B82" s="944" t="s">
        <v>453</v>
      </c>
      <c r="C82" s="944" t="s">
        <v>351</v>
      </c>
      <c r="D82" s="944"/>
      <c r="E82" s="945">
        <f>+OTCHET!E482</f>
        <v>0</v>
      </c>
      <c r="F82" s="945">
        <f t="shared" si="4"/>
        <v>0</v>
      </c>
      <c r="G82" s="946">
        <f>+OTCHET!I482</f>
        <v>0</v>
      </c>
      <c r="H82" s="947">
        <f>+OTCHET!J482</f>
        <v>0</v>
      </c>
      <c r="I82" s="947">
        <f>+OTCHET!K482</f>
        <v>0</v>
      </c>
      <c r="J82" s="824"/>
      <c r="K82" s="948" t="s">
        <v>351</v>
      </c>
      <c r="L82" s="943"/>
      <c r="M82" s="840"/>
      <c r="N82" s="841"/>
      <c r="O82" s="841"/>
      <c r="P82" s="841"/>
      <c r="Q82" s="841"/>
      <c r="R82" s="841"/>
      <c r="S82" s="841"/>
      <c r="T82" s="842"/>
      <c r="U82" s="841"/>
      <c r="V82" s="841"/>
    </row>
    <row r="83" spans="1:22" ht="15.75">
      <c r="A83" s="937">
        <v>275</v>
      </c>
      <c r="B83" s="955" t="s">
        <v>452</v>
      </c>
      <c r="C83" s="955" t="s">
        <v>352</v>
      </c>
      <c r="D83" s="955"/>
      <c r="E83" s="951">
        <f>+OTCHET!E483</f>
        <v>0</v>
      </c>
      <c r="F83" s="951">
        <f t="shared" si="4"/>
        <v>0</v>
      </c>
      <c r="G83" s="952">
        <f>+OTCHET!I483</f>
        <v>0</v>
      </c>
      <c r="H83" s="953">
        <f>+OTCHET!J483</f>
        <v>0</v>
      </c>
      <c r="I83" s="953">
        <f>+OTCHET!K483</f>
        <v>0</v>
      </c>
      <c r="J83" s="824"/>
      <c r="K83" s="954" t="s">
        <v>352</v>
      </c>
      <c r="L83" s="943"/>
      <c r="M83" s="840"/>
      <c r="N83" s="841"/>
      <c r="O83" s="841"/>
      <c r="P83" s="841"/>
      <c r="Q83" s="841"/>
      <c r="R83" s="841"/>
      <c r="S83" s="841"/>
      <c r="T83" s="842"/>
      <c r="U83" s="841"/>
      <c r="V83" s="841"/>
    </row>
    <row r="84" spans="1:22" ht="15.75">
      <c r="A84" s="937">
        <v>280</v>
      </c>
      <c r="B84" s="852" t="s">
        <v>966</v>
      </c>
      <c r="C84" s="853" t="s">
        <v>838</v>
      </c>
      <c r="D84" s="852"/>
      <c r="E84" s="885">
        <f>OTCHET!E538</f>
        <v>0</v>
      </c>
      <c r="F84" s="885">
        <f t="shared" si="4"/>
        <v>0</v>
      </c>
      <c r="G84" s="886">
        <f>OTCHET!I538</f>
        <v>0</v>
      </c>
      <c r="H84" s="887">
        <f>OTCHET!J538</f>
        <v>0</v>
      </c>
      <c r="I84" s="887">
        <f>OTCHET!K538</f>
        <v>0</v>
      </c>
      <c r="J84" s="824"/>
      <c r="K84" s="888" t="s">
        <v>838</v>
      </c>
      <c r="L84" s="943"/>
      <c r="M84" s="840"/>
      <c r="N84" s="841"/>
      <c r="O84" s="841"/>
      <c r="P84" s="841"/>
      <c r="Q84" s="841"/>
      <c r="R84" s="841"/>
      <c r="S84" s="841"/>
      <c r="T84" s="842"/>
      <c r="U84" s="841"/>
      <c r="V84" s="841"/>
    </row>
    <row r="85" spans="1:22" ht="15.75">
      <c r="A85" s="937">
        <v>285</v>
      </c>
      <c r="B85" s="844" t="s">
        <v>967</v>
      </c>
      <c r="C85" s="845" t="s">
        <v>839</v>
      </c>
      <c r="D85" s="844"/>
      <c r="E85" s="889">
        <f>OTCHET!E539</f>
        <v>0</v>
      </c>
      <c r="F85" s="889">
        <f t="shared" si="4"/>
        <v>0</v>
      </c>
      <c r="G85" s="890">
        <f>OTCHET!I539</f>
        <v>0</v>
      </c>
      <c r="H85" s="891">
        <f>OTCHET!J539</f>
        <v>0</v>
      </c>
      <c r="I85" s="891">
        <f>OTCHET!K539</f>
        <v>0</v>
      </c>
      <c r="J85" s="824"/>
      <c r="K85" s="892" t="s">
        <v>839</v>
      </c>
      <c r="L85" s="943"/>
      <c r="M85" s="840"/>
      <c r="N85" s="841"/>
      <c r="O85" s="841"/>
      <c r="P85" s="841"/>
      <c r="Q85" s="841"/>
      <c r="R85" s="841"/>
      <c r="S85" s="841"/>
      <c r="T85" s="842"/>
      <c r="U85" s="841"/>
      <c r="V85" s="841"/>
    </row>
    <row r="86" spans="1:22" ht="15.75">
      <c r="A86" s="937">
        <v>290</v>
      </c>
      <c r="B86" s="846" t="s">
        <v>845</v>
      </c>
      <c r="C86" s="764" t="s">
        <v>309</v>
      </c>
      <c r="D86" s="846"/>
      <c r="E86" s="893">
        <f>+E87+E88</f>
        <v>0</v>
      </c>
      <c r="F86" s="893">
        <f>+F87+F88</f>
        <v>0</v>
      </c>
      <c r="G86" s="894">
        <f>+G87+G88</f>
        <v>0</v>
      </c>
      <c r="H86" s="895">
        <f>+H87+H88</f>
        <v>0</v>
      </c>
      <c r="I86" s="895">
        <f>+I87+I88</f>
        <v>0</v>
      </c>
      <c r="J86" s="824"/>
      <c r="K86" s="896" t="s">
        <v>309</v>
      </c>
      <c r="L86" s="943"/>
      <c r="M86" s="840"/>
      <c r="N86" s="841"/>
      <c r="O86" s="841"/>
      <c r="P86" s="841"/>
      <c r="Q86" s="841"/>
      <c r="R86" s="841"/>
      <c r="S86" s="841"/>
      <c r="T86" s="842"/>
      <c r="U86" s="841"/>
      <c r="V86" s="841"/>
    </row>
    <row r="87" spans="1:22" ht="15.75">
      <c r="A87" s="937">
        <v>295</v>
      </c>
      <c r="B87" s="938" t="s">
        <v>844</v>
      </c>
      <c r="C87" s="938" t="s">
        <v>310</v>
      </c>
      <c r="D87" s="956"/>
      <c r="E87" s="939">
        <f>+OTCHET!E506+OTCHET!E515+OTCHET!E519+OTCHET!E546</f>
        <v>0</v>
      </c>
      <c r="F87" s="939">
        <f t="shared" ref="F87:F96" si="5">+G87+H87+I87</f>
        <v>0</v>
      </c>
      <c r="G87" s="940">
        <f>+OTCHET!I506+OTCHET!I515+OTCHET!I519+OTCHET!I546</f>
        <v>0</v>
      </c>
      <c r="H87" s="941">
        <f>+OTCHET!J506+OTCHET!J515+OTCHET!J519+OTCHET!J546</f>
        <v>0</v>
      </c>
      <c r="I87" s="941">
        <f>+OTCHET!K506+OTCHET!K515+OTCHET!K519+OTCHET!K546</f>
        <v>0</v>
      </c>
      <c r="J87" s="824"/>
      <c r="K87" s="942" t="s">
        <v>310</v>
      </c>
      <c r="L87" s="943"/>
      <c r="M87" s="840"/>
      <c r="N87" s="841"/>
      <c r="O87" s="841"/>
      <c r="P87" s="841"/>
      <c r="Q87" s="841"/>
      <c r="R87" s="841"/>
      <c r="S87" s="841"/>
      <c r="T87" s="842"/>
      <c r="U87" s="841"/>
      <c r="V87" s="841"/>
    </row>
    <row r="88" spans="1:22" ht="15.75">
      <c r="A88" s="937">
        <v>300</v>
      </c>
      <c r="B88" s="955" t="s">
        <v>63</v>
      </c>
      <c r="C88" s="955" t="s">
        <v>177</v>
      </c>
      <c r="D88" s="957"/>
      <c r="E88" s="951">
        <f>+OTCHET!E524+OTCHET!E527+OTCHET!E547</f>
        <v>0</v>
      </c>
      <c r="F88" s="951">
        <f t="shared" si="5"/>
        <v>0</v>
      </c>
      <c r="G88" s="952">
        <f>+OTCHET!I524+OTCHET!I527+OTCHET!I547</f>
        <v>0</v>
      </c>
      <c r="H88" s="953">
        <f>+OTCHET!J524+OTCHET!J527+OTCHET!J547</f>
        <v>0</v>
      </c>
      <c r="I88" s="953">
        <f>+OTCHET!K524+OTCHET!K527+OTCHET!K547</f>
        <v>0</v>
      </c>
      <c r="J88" s="824"/>
      <c r="K88" s="954" t="s">
        <v>177</v>
      </c>
      <c r="L88" s="943"/>
      <c r="M88" s="840"/>
      <c r="N88" s="841"/>
      <c r="O88" s="841"/>
      <c r="P88" s="841"/>
      <c r="Q88" s="841"/>
      <c r="R88" s="841"/>
      <c r="S88" s="841"/>
      <c r="T88" s="842"/>
      <c r="U88" s="841"/>
      <c r="V88" s="841"/>
    </row>
    <row r="89" spans="1:22" ht="15.75">
      <c r="A89" s="937">
        <v>310</v>
      </c>
      <c r="B89" s="852" t="s">
        <v>706</v>
      </c>
      <c r="C89" s="853" t="s">
        <v>840</v>
      </c>
      <c r="D89" s="958"/>
      <c r="E89" s="885">
        <f>OTCHET!E534</f>
        <v>0</v>
      </c>
      <c r="F89" s="885">
        <f t="shared" si="5"/>
        <v>0</v>
      </c>
      <c r="G89" s="886">
        <f>OTCHET!I534</f>
        <v>0</v>
      </c>
      <c r="H89" s="887">
        <f>OTCHET!J534</f>
        <v>0</v>
      </c>
      <c r="I89" s="887">
        <f>OTCHET!K534</f>
        <v>0</v>
      </c>
      <c r="J89" s="824"/>
      <c r="K89" s="888" t="s">
        <v>840</v>
      </c>
      <c r="L89" s="943"/>
      <c r="M89" s="840"/>
      <c r="N89" s="841"/>
      <c r="O89" s="841"/>
      <c r="P89" s="841"/>
      <c r="Q89" s="841"/>
      <c r="R89" s="841"/>
      <c r="S89" s="841"/>
      <c r="T89" s="842"/>
      <c r="U89" s="841"/>
      <c r="V89" s="841"/>
    </row>
    <row r="90" spans="1:22" ht="15.75">
      <c r="A90" s="937">
        <v>320</v>
      </c>
      <c r="B90" s="844" t="s">
        <v>843</v>
      </c>
      <c r="C90" s="845" t="s">
        <v>353</v>
      </c>
      <c r="D90" s="844"/>
      <c r="E90" s="889">
        <f>+OTCHET!E570+OTCHET!E571+OTCHET!E572+OTCHET!E573+OTCHET!E574+OTCHET!E575</f>
        <v>0</v>
      </c>
      <c r="F90" s="889">
        <f t="shared" si="5"/>
        <v>0</v>
      </c>
      <c r="G90" s="890">
        <f>+OTCHET!I570+OTCHET!I571+OTCHET!I572+OTCHET!I573+OTCHET!I574+OTCHET!I575</f>
        <v>0</v>
      </c>
      <c r="H90" s="891">
        <f>+OTCHET!J570+OTCHET!J571+OTCHET!J572+OTCHET!J573+OTCHET!J574+OTCHET!J575</f>
        <v>0</v>
      </c>
      <c r="I90" s="891">
        <f>+OTCHET!K570+OTCHET!K571+OTCHET!K572+OTCHET!K573+OTCHET!K574+OTCHET!K575</f>
        <v>0</v>
      </c>
      <c r="J90" s="824"/>
      <c r="K90" s="892" t="s">
        <v>353</v>
      </c>
      <c r="L90" s="943"/>
      <c r="M90" s="840"/>
      <c r="N90" s="841"/>
      <c r="O90" s="841"/>
      <c r="P90" s="841"/>
      <c r="Q90" s="841"/>
      <c r="R90" s="841"/>
      <c r="S90" s="841"/>
      <c r="T90" s="842"/>
      <c r="U90" s="841"/>
      <c r="V90" s="841"/>
    </row>
    <row r="91" spans="1:22" ht="15.75">
      <c r="A91" s="937">
        <v>330</v>
      </c>
      <c r="B91" s="959" t="s">
        <v>842</v>
      </c>
      <c r="C91" s="959" t="s">
        <v>354</v>
      </c>
      <c r="D91" s="959"/>
      <c r="E91" s="803">
        <f>+OTCHET!E576+OTCHET!E577+OTCHET!E578+OTCHET!E579+OTCHET!E580+OTCHET!E581+OTCHET!E582</f>
        <v>0</v>
      </c>
      <c r="F91" s="803">
        <f t="shared" si="5"/>
        <v>-130690</v>
      </c>
      <c r="G91" s="804">
        <f>+OTCHET!I576+OTCHET!I577+OTCHET!I578+OTCHET!I579+OTCHET!I580+OTCHET!I581+OTCHET!I582</f>
        <v>-130690</v>
      </c>
      <c r="H91" s="805">
        <f>+OTCHET!J576+OTCHET!J577+OTCHET!J578+OTCHET!J579+OTCHET!J580+OTCHET!J581+OTCHET!J582</f>
        <v>0</v>
      </c>
      <c r="I91" s="805">
        <f>+OTCHET!K576+OTCHET!K577+OTCHET!K578+OTCHET!K579+OTCHET!K580+OTCHET!K581+OTCHET!K582</f>
        <v>0</v>
      </c>
      <c r="J91" s="824"/>
      <c r="K91" s="806" t="s">
        <v>354</v>
      </c>
      <c r="L91" s="943"/>
      <c r="M91" s="840"/>
      <c r="N91" s="841"/>
      <c r="O91" s="841"/>
      <c r="P91" s="841"/>
      <c r="Q91" s="841"/>
      <c r="R91" s="841"/>
      <c r="S91" s="841"/>
      <c r="T91" s="842"/>
      <c r="U91" s="841"/>
      <c r="V91" s="841"/>
    </row>
    <row r="92" spans="1:22" ht="15.75">
      <c r="A92" s="937">
        <v>335</v>
      </c>
      <c r="B92" s="845" t="s">
        <v>841</v>
      </c>
      <c r="C92" s="845" t="s">
        <v>355</v>
      </c>
      <c r="D92" s="959"/>
      <c r="E92" s="803">
        <f>+OTCHET!E583</f>
        <v>0</v>
      </c>
      <c r="F92" s="803">
        <f t="shared" si="5"/>
        <v>0</v>
      </c>
      <c r="G92" s="804">
        <f>+OTCHET!I583</f>
        <v>0</v>
      </c>
      <c r="H92" s="805">
        <f>+OTCHET!J583</f>
        <v>0</v>
      </c>
      <c r="I92" s="805">
        <f>+OTCHET!K583</f>
        <v>0</v>
      </c>
      <c r="J92" s="824"/>
      <c r="K92" s="806" t="s">
        <v>355</v>
      </c>
      <c r="L92" s="943"/>
      <c r="M92" s="840"/>
      <c r="N92" s="841"/>
      <c r="O92" s="841"/>
      <c r="P92" s="841"/>
      <c r="Q92" s="841"/>
      <c r="R92" s="841"/>
      <c r="S92" s="841"/>
      <c r="T92" s="842"/>
      <c r="U92" s="841"/>
      <c r="V92" s="841"/>
    </row>
    <row r="93" spans="1:22" ht="15.75">
      <c r="A93" s="937">
        <v>340</v>
      </c>
      <c r="B93" s="845" t="s">
        <v>361</v>
      </c>
      <c r="C93" s="845" t="s">
        <v>362</v>
      </c>
      <c r="D93" s="845"/>
      <c r="E93" s="803">
        <f>+OTCHET!E590+OTCHET!E591</f>
        <v>0</v>
      </c>
      <c r="F93" s="803">
        <f t="shared" si="5"/>
        <v>0</v>
      </c>
      <c r="G93" s="804">
        <f>+OTCHET!I590+OTCHET!I591</f>
        <v>0</v>
      </c>
      <c r="H93" s="805">
        <f>+OTCHET!J590+OTCHET!J591</f>
        <v>0</v>
      </c>
      <c r="I93" s="805">
        <f>+OTCHET!K590+OTCHET!K591</f>
        <v>0</v>
      </c>
      <c r="J93" s="824"/>
      <c r="K93" s="806" t="s">
        <v>362</v>
      </c>
      <c r="L93" s="943"/>
      <c r="M93" s="840"/>
      <c r="N93" s="841"/>
      <c r="O93" s="841"/>
      <c r="P93" s="841"/>
      <c r="Q93" s="841"/>
      <c r="R93" s="841"/>
      <c r="S93" s="841"/>
      <c r="T93" s="842"/>
      <c r="U93" s="841"/>
      <c r="V93" s="841"/>
    </row>
    <row r="94" spans="1:22" ht="15.75">
      <c r="A94" s="937">
        <v>345</v>
      </c>
      <c r="B94" s="845" t="s">
        <v>363</v>
      </c>
      <c r="C94" s="959" t="s">
        <v>364</v>
      </c>
      <c r="D94" s="845"/>
      <c r="E94" s="803">
        <f>+OTCHET!E592+OTCHET!E593</f>
        <v>0</v>
      </c>
      <c r="F94" s="803">
        <f t="shared" si="5"/>
        <v>0</v>
      </c>
      <c r="G94" s="804">
        <f>+OTCHET!I592+OTCHET!I593</f>
        <v>0</v>
      </c>
      <c r="H94" s="805">
        <f>+OTCHET!J592+OTCHET!J593</f>
        <v>0</v>
      </c>
      <c r="I94" s="805">
        <f>+OTCHET!K592+OTCHET!K593</f>
        <v>0</v>
      </c>
      <c r="J94" s="824"/>
      <c r="K94" s="806" t="s">
        <v>364</v>
      </c>
      <c r="L94" s="943"/>
      <c r="M94" s="840"/>
      <c r="N94" s="841"/>
      <c r="O94" s="841"/>
      <c r="P94" s="841"/>
      <c r="Q94" s="841"/>
      <c r="R94" s="841"/>
      <c r="S94" s="841"/>
      <c r="T94" s="842"/>
      <c r="U94" s="841"/>
      <c r="V94" s="841"/>
    </row>
    <row r="95" spans="1:22" ht="15.75">
      <c r="A95" s="937">
        <v>350</v>
      </c>
      <c r="B95" s="764" t="s">
        <v>968</v>
      </c>
      <c r="C95" s="764" t="s">
        <v>64</v>
      </c>
      <c r="D95" s="764"/>
      <c r="E95" s="765">
        <f>OTCHET!E594</f>
        <v>0</v>
      </c>
      <c r="F95" s="765">
        <f t="shared" si="5"/>
        <v>0</v>
      </c>
      <c r="G95" s="766">
        <f>OTCHET!I594</f>
        <v>0</v>
      </c>
      <c r="H95" s="767">
        <f>OTCHET!J594</f>
        <v>0</v>
      </c>
      <c r="I95" s="767">
        <f>OTCHET!K594</f>
        <v>0</v>
      </c>
      <c r="J95" s="824"/>
      <c r="K95" s="768" t="s">
        <v>64</v>
      </c>
      <c r="L95" s="943"/>
      <c r="M95" s="840"/>
      <c r="N95" s="841"/>
      <c r="O95" s="841"/>
      <c r="P95" s="841"/>
      <c r="Q95" s="841"/>
      <c r="R95" s="841"/>
      <c r="S95" s="841"/>
      <c r="T95" s="842"/>
      <c r="U95" s="841"/>
      <c r="V95" s="841"/>
    </row>
    <row r="96" spans="1:22" ht="16.5" thickBot="1">
      <c r="A96" s="960">
        <v>355</v>
      </c>
      <c r="B96" s="961" t="s">
        <v>542</v>
      </c>
      <c r="C96" s="961" t="s">
        <v>541</v>
      </c>
      <c r="D96" s="961"/>
      <c r="E96" s="1469">
        <f>+OTCHET!E597</f>
        <v>0</v>
      </c>
      <c r="F96" s="1469">
        <f t="shared" si="5"/>
        <v>0</v>
      </c>
      <c r="G96" s="1470">
        <f>+OTCHET!I597</f>
        <v>0</v>
      </c>
      <c r="H96" s="1471">
        <f>+OTCHET!J597</f>
        <v>0</v>
      </c>
      <c r="I96" s="1472">
        <f>+OTCHET!K597</f>
        <v>0</v>
      </c>
      <c r="J96" s="824"/>
      <c r="K96" s="1473" t="s">
        <v>541</v>
      </c>
      <c r="L96" s="962"/>
      <c r="M96" s="840"/>
      <c r="N96" s="841"/>
      <c r="O96" s="841"/>
      <c r="P96" s="841"/>
      <c r="Q96" s="841"/>
      <c r="R96" s="841"/>
      <c r="S96" s="841"/>
      <c r="T96" s="842"/>
      <c r="U96" s="841"/>
      <c r="V96" s="841"/>
    </row>
    <row r="97" spans="2:22" ht="16.5" hidden="1" thickBot="1">
      <c r="B97" s="963" t="s">
        <v>821</v>
      </c>
      <c r="C97" s="963"/>
      <c r="D97" s="963"/>
      <c r="E97" s="964"/>
      <c r="F97" s="964"/>
      <c r="G97" s="964"/>
      <c r="H97" s="964"/>
      <c r="I97" s="964"/>
      <c r="J97" s="965"/>
      <c r="K97" s="963"/>
      <c r="L97" s="839"/>
      <c r="M97" s="840"/>
      <c r="N97" s="841"/>
      <c r="O97" s="841"/>
      <c r="P97" s="841"/>
      <c r="Q97" s="841"/>
      <c r="R97" s="841"/>
      <c r="S97" s="841"/>
      <c r="T97" s="842"/>
      <c r="U97" s="841"/>
      <c r="V97" s="841"/>
    </row>
    <row r="98" spans="2:22" ht="16.5" hidden="1" thickBot="1">
      <c r="B98" s="963" t="s">
        <v>822</v>
      </c>
      <c r="C98" s="963"/>
      <c r="D98" s="963"/>
      <c r="E98" s="964"/>
      <c r="F98" s="964"/>
      <c r="G98" s="964"/>
      <c r="H98" s="964"/>
      <c r="I98" s="964"/>
      <c r="J98" s="965"/>
      <c r="K98" s="963"/>
      <c r="L98" s="839"/>
      <c r="M98" s="840"/>
      <c r="N98" s="841"/>
      <c r="O98" s="841"/>
      <c r="P98" s="841"/>
      <c r="Q98" s="841"/>
      <c r="R98" s="841"/>
      <c r="S98" s="841"/>
      <c r="T98" s="842"/>
      <c r="U98" s="841"/>
      <c r="V98" s="841"/>
    </row>
    <row r="99" spans="2:22" ht="16.5" hidden="1" thickBot="1">
      <c r="B99" s="963" t="s">
        <v>823</v>
      </c>
      <c r="C99" s="963"/>
      <c r="D99" s="963"/>
      <c r="E99" s="964"/>
      <c r="F99" s="964"/>
      <c r="G99" s="964"/>
      <c r="H99" s="964"/>
      <c r="I99" s="964"/>
      <c r="J99" s="965"/>
      <c r="K99" s="963"/>
      <c r="L99" s="839"/>
      <c r="M99" s="840"/>
      <c r="N99" s="841"/>
      <c r="O99" s="841"/>
      <c r="P99" s="841"/>
      <c r="Q99" s="841"/>
      <c r="R99" s="841"/>
      <c r="S99" s="841"/>
      <c r="T99" s="842"/>
      <c r="U99" s="841"/>
      <c r="V99" s="841"/>
    </row>
    <row r="100" spans="2:22" ht="16.5" hidden="1" thickBot="1">
      <c r="B100" s="966" t="s">
        <v>824</v>
      </c>
      <c r="C100" s="967"/>
      <c r="D100" s="967"/>
      <c r="E100" s="964"/>
      <c r="F100" s="964"/>
      <c r="G100" s="964"/>
      <c r="H100" s="964"/>
      <c r="I100" s="964"/>
      <c r="J100" s="965"/>
      <c r="K100" s="967"/>
      <c r="L100" s="839"/>
      <c r="M100" s="840"/>
      <c r="N100" s="841"/>
      <c r="O100" s="841"/>
      <c r="P100" s="841"/>
      <c r="Q100" s="841"/>
      <c r="R100" s="841"/>
      <c r="S100" s="841"/>
      <c r="T100" s="842"/>
      <c r="U100" s="841"/>
      <c r="V100" s="841"/>
    </row>
    <row r="101" spans="2:22" ht="16.5" hidden="1" thickBot="1">
      <c r="B101" s="966"/>
      <c r="C101" s="966"/>
      <c r="D101" s="966"/>
      <c r="E101" s="968"/>
      <c r="F101" s="968"/>
      <c r="G101" s="968"/>
      <c r="H101" s="968"/>
      <c r="I101" s="968"/>
      <c r="J101" s="843"/>
      <c r="K101" s="966"/>
      <c r="L101" s="763"/>
      <c r="M101" s="840"/>
      <c r="N101" s="841"/>
      <c r="O101" s="841"/>
      <c r="P101" s="841"/>
      <c r="Q101" s="841"/>
      <c r="R101" s="841"/>
      <c r="S101" s="841"/>
      <c r="T101" s="842"/>
      <c r="U101" s="841"/>
      <c r="V101" s="841"/>
    </row>
    <row r="102" spans="2:22" ht="16.5" hidden="1" thickBot="1">
      <c r="B102" s="967" t="s">
        <v>825</v>
      </c>
      <c r="C102" s="967"/>
      <c r="D102" s="967"/>
      <c r="E102" s="968"/>
      <c r="F102" s="968"/>
      <c r="G102" s="968"/>
      <c r="H102" s="968"/>
      <c r="I102" s="968"/>
      <c r="J102" s="843"/>
      <c r="K102" s="967"/>
      <c r="L102" s="763"/>
      <c r="M102" s="840"/>
      <c r="N102" s="841"/>
      <c r="O102" s="841"/>
      <c r="P102" s="841"/>
      <c r="Q102" s="841"/>
      <c r="R102" s="841"/>
      <c r="S102" s="841"/>
      <c r="T102" s="842"/>
      <c r="U102" s="841"/>
      <c r="V102" s="841"/>
    </row>
    <row r="103" spans="2:22" ht="16.5" hidden="1" thickBot="1">
      <c r="B103" s="963" t="s">
        <v>823</v>
      </c>
      <c r="C103" s="963"/>
      <c r="D103" s="963"/>
      <c r="E103" s="968"/>
      <c r="F103" s="969"/>
      <c r="G103" s="969"/>
      <c r="H103" s="969"/>
      <c r="I103" s="968"/>
      <c r="J103" s="843"/>
      <c r="K103" s="963"/>
      <c r="L103" s="763"/>
      <c r="M103" s="840"/>
      <c r="N103" s="841"/>
      <c r="O103" s="841"/>
      <c r="P103" s="841"/>
      <c r="Q103" s="841"/>
      <c r="R103" s="841"/>
      <c r="S103" s="841"/>
      <c r="T103" s="842"/>
      <c r="U103" s="841"/>
      <c r="V103" s="841"/>
    </row>
    <row r="104" spans="2:22" ht="16.5" hidden="1" thickBot="1">
      <c r="B104" s="966" t="s">
        <v>824</v>
      </c>
      <c r="C104" s="966"/>
      <c r="D104" s="966"/>
      <c r="E104" s="968"/>
      <c r="F104" s="969"/>
      <c r="G104" s="969"/>
      <c r="H104" s="969"/>
      <c r="I104" s="968"/>
      <c r="J104" s="970"/>
      <c r="K104" s="966"/>
      <c r="L104" s="763"/>
      <c r="M104" s="840"/>
      <c r="N104" s="841"/>
      <c r="O104" s="841"/>
      <c r="P104" s="841"/>
      <c r="Q104" s="841"/>
      <c r="R104" s="841"/>
      <c r="S104" s="841"/>
      <c r="T104" s="842"/>
      <c r="U104" s="841"/>
      <c r="V104" s="841"/>
    </row>
    <row r="105" spans="2:22" ht="16.5" thickTop="1">
      <c r="B105" s="549" t="str">
        <f>+IF(+SUM(E$65:I$65)=0,0,"Контрола: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C105" s="971"/>
      <c r="D105" s="971"/>
      <c r="E105" s="972">
        <f>+E$64+E$66</f>
        <v>0</v>
      </c>
      <c r="F105" s="972">
        <f>+F$64+F$66</f>
        <v>-513691</v>
      </c>
      <c r="G105" s="973">
        <f>+G$64+G$66</f>
        <v>-513691</v>
      </c>
      <c r="H105" s="973">
        <f>+H$64+H$66</f>
        <v>0</v>
      </c>
      <c r="I105" s="973">
        <f>+I$64+I$66</f>
        <v>0</v>
      </c>
      <c r="J105" s="970"/>
      <c r="K105" s="974"/>
      <c r="L105" s="763"/>
      <c r="M105" s="840"/>
      <c r="N105" s="841"/>
      <c r="O105" s="841"/>
      <c r="P105" s="841"/>
      <c r="Q105" s="841"/>
      <c r="R105" s="841"/>
      <c r="S105" s="841"/>
      <c r="T105" s="842"/>
      <c r="U105" s="841"/>
      <c r="V105" s="841"/>
    </row>
    <row r="106" spans="2:22" ht="15.75">
      <c r="B106" s="974"/>
      <c r="C106" s="974"/>
      <c r="D106" s="974"/>
      <c r="E106" s="975"/>
      <c r="F106" s="976"/>
      <c r="G106" s="977"/>
      <c r="H106" s="677"/>
      <c r="I106" s="677"/>
      <c r="J106" s="970"/>
      <c r="K106" s="974"/>
      <c r="L106" s="763"/>
      <c r="M106" s="831"/>
      <c r="N106" s="841"/>
      <c r="O106" s="841"/>
      <c r="P106" s="841"/>
      <c r="Q106" s="841"/>
      <c r="R106" s="841"/>
      <c r="S106" s="841"/>
      <c r="T106" s="842"/>
      <c r="U106" s="841"/>
      <c r="V106" s="841"/>
    </row>
    <row r="107" spans="2:22" ht="19.5" customHeight="1">
      <c r="B107" s="1358">
        <f>+OTCHET!H608</f>
        <v>0</v>
      </c>
      <c r="C107" s="974"/>
      <c r="D107" s="974"/>
      <c r="E107" s="657"/>
      <c r="F107" s="691"/>
      <c r="G107" s="1363">
        <f>+OTCHET!E608</f>
        <v>0</v>
      </c>
      <c r="H107" s="1363">
        <f>+OTCHET!F608</f>
        <v>0</v>
      </c>
      <c r="I107" s="978"/>
      <c r="J107" s="970"/>
      <c r="K107" s="974"/>
      <c r="L107" s="763"/>
      <c r="M107" s="831"/>
      <c r="N107" s="841"/>
      <c r="O107" s="841"/>
      <c r="P107" s="841"/>
      <c r="Q107" s="841"/>
      <c r="R107" s="841"/>
      <c r="S107" s="841"/>
      <c r="T107" s="842"/>
      <c r="U107" s="841"/>
      <c r="V107" s="841"/>
    </row>
    <row r="108" spans="2:22" ht="15.75">
      <c r="B108" s="979" t="s">
        <v>969</v>
      </c>
      <c r="C108" s="980"/>
      <c r="D108" s="980"/>
      <c r="E108" s="981"/>
      <c r="F108" s="981"/>
      <c r="G108" s="1900" t="s">
        <v>970</v>
      </c>
      <c r="H108" s="1900"/>
      <c r="I108" s="982"/>
      <c r="J108" s="970"/>
      <c r="K108" s="974"/>
      <c r="L108" s="763"/>
      <c r="M108" s="831"/>
      <c r="N108" s="841"/>
      <c r="O108" s="841"/>
      <c r="P108" s="841"/>
      <c r="Q108" s="841"/>
      <c r="R108" s="841"/>
      <c r="S108" s="841"/>
      <c r="T108" s="842"/>
      <c r="U108" s="841"/>
      <c r="V108" s="841"/>
    </row>
    <row r="109" spans="2:22" ht="17.25" customHeight="1">
      <c r="B109" s="983" t="s">
        <v>863</v>
      </c>
      <c r="C109" s="675"/>
      <c r="D109" s="675"/>
      <c r="E109" s="984"/>
      <c r="F109" s="985"/>
      <c r="G109" s="677"/>
      <c r="H109" s="677"/>
      <c r="I109" s="677"/>
      <c r="J109" s="970"/>
      <c r="K109" s="974"/>
      <c r="L109" s="763"/>
      <c r="M109" s="831"/>
      <c r="N109" s="841"/>
      <c r="O109" s="841"/>
      <c r="P109" s="841"/>
      <c r="Q109" s="841"/>
      <c r="R109" s="841"/>
      <c r="S109" s="841"/>
      <c r="T109" s="842"/>
      <c r="U109" s="841"/>
      <c r="V109" s="841"/>
    </row>
    <row r="110" spans="2:22" ht="17.25" customHeight="1">
      <c r="B110" s="978"/>
      <c r="C110" s="986"/>
      <c r="D110" s="974"/>
      <c r="E110" s="1901">
        <f>+OTCHET!D606</f>
        <v>0</v>
      </c>
      <c r="F110" s="1901"/>
      <c r="G110" s="677"/>
      <c r="H110" s="677"/>
      <c r="I110" s="677"/>
      <c r="J110" s="970"/>
      <c r="K110" s="974"/>
      <c r="L110" s="763"/>
      <c r="M110" s="831"/>
      <c r="N110" s="841"/>
      <c r="O110" s="841"/>
      <c r="P110" s="841"/>
      <c r="Q110" s="841"/>
      <c r="R110" s="841"/>
      <c r="S110" s="841"/>
      <c r="T110" s="842"/>
      <c r="U110" s="841"/>
      <c r="V110" s="841"/>
    </row>
    <row r="111" spans="2:22" ht="19.5" customHeight="1">
      <c r="B111" s="675"/>
      <c r="E111" s="677"/>
      <c r="F111" s="677"/>
      <c r="G111" s="677"/>
      <c r="H111" s="677"/>
      <c r="I111" s="677"/>
      <c r="J111" s="970"/>
      <c r="K111" s="986"/>
      <c r="L111" s="763"/>
      <c r="M111" s="831"/>
      <c r="N111" s="841"/>
      <c r="O111" s="841"/>
      <c r="P111" s="841"/>
      <c r="Q111" s="841"/>
      <c r="R111" s="841"/>
      <c r="S111" s="841"/>
      <c r="T111" s="842"/>
      <c r="U111" s="841"/>
      <c r="V111" s="841"/>
    </row>
    <row r="112" spans="2:22" ht="15.75" customHeight="1">
      <c r="E112" s="677"/>
      <c r="F112" s="677"/>
      <c r="G112" s="677"/>
      <c r="H112" s="677"/>
      <c r="I112" s="677"/>
      <c r="J112" s="970"/>
      <c r="K112" s="974"/>
      <c r="L112" s="763"/>
      <c r="M112" s="831"/>
      <c r="N112" s="841"/>
      <c r="O112" s="841"/>
      <c r="P112" s="841"/>
      <c r="Q112" s="841"/>
      <c r="R112" s="841"/>
      <c r="S112" s="841"/>
      <c r="T112" s="842"/>
      <c r="U112" s="841"/>
      <c r="V112" s="841"/>
    </row>
    <row r="113" spans="1:22" ht="15.75">
      <c r="B113" s="987" t="s">
        <v>861</v>
      </c>
      <c r="C113" s="974"/>
      <c r="D113" s="974"/>
      <c r="E113" s="985"/>
      <c r="F113" s="985"/>
      <c r="G113" s="677"/>
      <c r="H113" s="987" t="s">
        <v>864</v>
      </c>
      <c r="I113" s="988"/>
      <c r="J113" s="970"/>
      <c r="K113" s="989"/>
      <c r="L113" s="763"/>
      <c r="M113" s="831"/>
      <c r="N113" s="841"/>
      <c r="O113" s="841"/>
      <c r="P113" s="841"/>
      <c r="Q113" s="841"/>
      <c r="R113" s="841"/>
      <c r="S113" s="841"/>
      <c r="T113" s="842"/>
      <c r="U113" s="841"/>
      <c r="V113" s="841"/>
    </row>
    <row r="114" spans="1:22" ht="18" customHeight="1">
      <c r="E114" s="1901">
        <f>+OTCHET!G603</f>
        <v>0</v>
      </c>
      <c r="F114" s="1901"/>
      <c r="G114" s="990"/>
      <c r="H114" s="677"/>
      <c r="I114" s="1362">
        <f>+OTCHET!G606</f>
        <v>0</v>
      </c>
      <c r="J114" s="970"/>
      <c r="K114" s="991"/>
      <c r="L114" s="763"/>
      <c r="M114" s="831"/>
      <c r="N114" s="841"/>
      <c r="O114" s="841"/>
      <c r="P114" s="841"/>
      <c r="Q114" s="841"/>
      <c r="R114" s="841"/>
      <c r="S114" s="841"/>
      <c r="T114" s="842"/>
      <c r="U114" s="841"/>
      <c r="V114" s="841"/>
    </row>
    <row r="115" spans="1:22">
      <c r="A115" s="992"/>
      <c r="B115" s="992"/>
      <c r="C115" s="992"/>
      <c r="D115" s="992"/>
      <c r="E115" s="993"/>
      <c r="F115" s="993"/>
      <c r="G115" s="993"/>
      <c r="H115" s="993"/>
      <c r="I115" s="993"/>
      <c r="J115" s="992"/>
      <c r="K115" s="992"/>
      <c r="L115" s="992"/>
      <c r="M115" s="992"/>
    </row>
    <row r="116" spans="1:22">
      <c r="A116" s="992"/>
      <c r="B116" s="992"/>
      <c r="C116" s="992"/>
      <c r="D116" s="992"/>
      <c r="E116" s="993"/>
      <c r="F116" s="993"/>
      <c r="G116" s="993"/>
      <c r="H116" s="993"/>
      <c r="I116" s="993"/>
      <c r="J116" s="992"/>
      <c r="K116" s="992"/>
      <c r="L116" s="992"/>
      <c r="M116" s="992"/>
    </row>
    <row r="117" spans="1:22">
      <c r="A117" s="992"/>
      <c r="B117" s="992"/>
      <c r="C117" s="992"/>
      <c r="D117" s="992"/>
      <c r="E117" s="993"/>
      <c r="F117" s="993"/>
      <c r="G117" s="993"/>
      <c r="H117" s="993"/>
      <c r="I117" s="993"/>
      <c r="J117" s="992"/>
      <c r="K117" s="992"/>
      <c r="L117" s="992"/>
      <c r="M117" s="992"/>
    </row>
    <row r="118" spans="1:22">
      <c r="A118" s="992"/>
      <c r="B118" s="992"/>
      <c r="C118" s="992"/>
      <c r="D118" s="992"/>
      <c r="E118" s="993"/>
      <c r="F118" s="993"/>
      <c r="G118" s="993"/>
      <c r="H118" s="993"/>
      <c r="I118" s="993"/>
      <c r="J118" s="992"/>
      <c r="K118" s="992"/>
      <c r="L118" s="992"/>
      <c r="M118" s="992"/>
    </row>
    <row r="119" spans="1:22">
      <c r="A119" s="992"/>
      <c r="B119" s="992"/>
      <c r="C119" s="992"/>
      <c r="D119" s="992"/>
      <c r="E119" s="993"/>
      <c r="F119" s="993"/>
      <c r="G119" s="993"/>
      <c r="H119" s="993"/>
      <c r="I119" s="993"/>
      <c r="J119" s="992"/>
      <c r="K119" s="992"/>
      <c r="L119" s="992"/>
      <c r="M119" s="992"/>
    </row>
    <row r="120" spans="1:22">
      <c r="A120" s="992"/>
      <c r="B120" s="992"/>
      <c r="C120" s="992"/>
      <c r="D120" s="992"/>
      <c r="E120" s="993"/>
      <c r="F120" s="993"/>
      <c r="G120" s="993"/>
      <c r="H120" s="993"/>
      <c r="I120" s="993"/>
      <c r="J120" s="992"/>
      <c r="K120" s="992"/>
      <c r="L120" s="992"/>
      <c r="M120" s="992"/>
    </row>
    <row r="121" spans="1:22">
      <c r="A121" s="992"/>
      <c r="B121" s="992"/>
      <c r="C121" s="992"/>
      <c r="D121" s="992"/>
      <c r="E121" s="993"/>
      <c r="F121" s="993"/>
      <c r="G121" s="993"/>
      <c r="H121" s="993"/>
      <c r="I121" s="993"/>
      <c r="J121" s="992"/>
      <c r="K121" s="992"/>
      <c r="L121" s="992"/>
      <c r="M121" s="992"/>
    </row>
    <row r="122" spans="1:22">
      <c r="A122" s="992"/>
      <c r="B122" s="992"/>
      <c r="C122" s="992"/>
      <c r="D122" s="992"/>
      <c r="E122" s="993"/>
      <c r="F122" s="993"/>
      <c r="G122" s="993"/>
      <c r="H122" s="993"/>
      <c r="I122" s="993"/>
      <c r="J122" s="992"/>
      <c r="K122" s="992"/>
      <c r="L122" s="992"/>
      <c r="M122" s="992"/>
    </row>
    <row r="123" spans="1:22">
      <c r="A123" s="992"/>
      <c r="B123" s="992"/>
      <c r="C123" s="992"/>
      <c r="D123" s="992"/>
      <c r="E123" s="993"/>
      <c r="F123" s="993"/>
      <c r="G123" s="993"/>
      <c r="H123" s="993"/>
      <c r="I123" s="993"/>
      <c r="J123" s="992"/>
      <c r="K123" s="992"/>
      <c r="L123" s="992"/>
      <c r="M123" s="992"/>
    </row>
    <row r="124" spans="1:22">
      <c r="A124" s="992"/>
      <c r="B124" s="992"/>
      <c r="C124" s="992"/>
      <c r="D124" s="992"/>
      <c r="E124" s="993"/>
      <c r="F124" s="993"/>
      <c r="G124" s="993"/>
      <c r="H124" s="993"/>
      <c r="I124" s="993"/>
      <c r="J124" s="992"/>
      <c r="K124" s="992"/>
      <c r="L124" s="992"/>
      <c r="M124" s="992"/>
    </row>
    <row r="125" spans="1:22">
      <c r="A125" s="992"/>
      <c r="B125" s="992"/>
      <c r="C125" s="992"/>
      <c r="D125" s="992"/>
      <c r="E125" s="993"/>
      <c r="F125" s="993"/>
      <c r="G125" s="993"/>
      <c r="H125" s="993"/>
      <c r="I125" s="993"/>
      <c r="J125" s="992"/>
      <c r="K125" s="992"/>
      <c r="L125" s="992"/>
      <c r="M125" s="992"/>
    </row>
    <row r="126" spans="1:22">
      <c r="A126" s="992"/>
      <c r="B126" s="992"/>
      <c r="C126" s="992"/>
      <c r="D126" s="992"/>
      <c r="E126" s="993"/>
      <c r="F126" s="993"/>
      <c r="G126" s="993"/>
      <c r="H126" s="993"/>
      <c r="I126" s="993"/>
      <c r="J126" s="992"/>
      <c r="K126" s="992"/>
      <c r="L126" s="992"/>
      <c r="M126" s="992"/>
    </row>
    <row r="127" spans="1:22">
      <c r="A127" s="992"/>
      <c r="B127" s="992"/>
      <c r="C127" s="992"/>
      <c r="D127" s="992"/>
      <c r="E127" s="993"/>
      <c r="F127" s="993"/>
      <c r="G127" s="993"/>
      <c r="H127" s="993"/>
      <c r="I127" s="993"/>
      <c r="J127" s="992"/>
      <c r="K127" s="992"/>
      <c r="L127" s="992"/>
      <c r="M127" s="992"/>
    </row>
    <row r="128" spans="1:22">
      <c r="A128" s="992"/>
      <c r="B128" s="992"/>
      <c r="C128" s="992"/>
      <c r="D128" s="992"/>
      <c r="E128" s="993"/>
      <c r="F128" s="993"/>
      <c r="G128" s="993"/>
      <c r="H128" s="993"/>
      <c r="I128" s="993"/>
      <c r="J128" s="992"/>
      <c r="K128" s="992"/>
      <c r="L128" s="992"/>
      <c r="M128" s="992"/>
    </row>
    <row r="129" spans="1:13">
      <c r="A129" s="992"/>
      <c r="B129" s="992"/>
      <c r="C129" s="992"/>
      <c r="D129" s="992"/>
      <c r="E129" s="993"/>
      <c r="F129" s="993"/>
      <c r="G129" s="993"/>
      <c r="H129" s="993"/>
      <c r="I129" s="993"/>
      <c r="J129" s="992"/>
      <c r="K129" s="992"/>
      <c r="L129" s="992"/>
      <c r="M129" s="992"/>
    </row>
    <row r="130" spans="1:13">
      <c r="A130" s="992"/>
      <c r="B130" s="992"/>
      <c r="C130" s="992"/>
      <c r="D130" s="992"/>
      <c r="E130" s="993"/>
      <c r="F130" s="993"/>
      <c r="G130" s="993"/>
      <c r="H130" s="993"/>
      <c r="I130" s="993"/>
      <c r="J130" s="992"/>
      <c r="K130" s="992"/>
      <c r="L130" s="992"/>
      <c r="M130" s="992"/>
    </row>
    <row r="131" spans="1:13">
      <c r="A131" s="992"/>
      <c r="B131" s="992"/>
      <c r="C131" s="992"/>
      <c r="D131" s="992"/>
      <c r="E131" s="993"/>
      <c r="F131" s="993"/>
      <c r="G131" s="993"/>
      <c r="H131" s="993"/>
      <c r="I131" s="993"/>
      <c r="J131" s="992"/>
      <c r="K131" s="992"/>
      <c r="L131" s="992"/>
      <c r="M131" s="992"/>
    </row>
    <row r="132" spans="1:13">
      <c r="A132" s="992"/>
      <c r="B132" s="992"/>
      <c r="C132" s="992"/>
      <c r="D132" s="992"/>
      <c r="E132" s="993"/>
      <c r="F132" s="993"/>
      <c r="G132" s="993"/>
      <c r="H132" s="993"/>
      <c r="I132" s="993"/>
      <c r="J132" s="992"/>
      <c r="K132" s="992"/>
      <c r="L132" s="992"/>
      <c r="M132" s="992"/>
    </row>
    <row r="133" spans="1:13">
      <c r="A133" s="992"/>
      <c r="B133" s="992"/>
      <c r="C133" s="992"/>
      <c r="D133" s="992"/>
      <c r="E133" s="993"/>
      <c r="F133" s="993"/>
      <c r="G133" s="993"/>
      <c r="H133" s="993"/>
      <c r="I133" s="993"/>
      <c r="J133" s="992"/>
      <c r="K133" s="992"/>
      <c r="L133" s="992"/>
      <c r="M133" s="992"/>
    </row>
    <row r="134" spans="1:13">
      <c r="A134" s="992"/>
      <c r="B134" s="992"/>
      <c r="C134" s="992"/>
      <c r="D134" s="992"/>
      <c r="E134" s="993"/>
      <c r="F134" s="993"/>
      <c r="G134" s="993"/>
      <c r="H134" s="993"/>
      <c r="I134" s="993"/>
      <c r="J134" s="992"/>
      <c r="K134" s="992"/>
      <c r="L134" s="992"/>
      <c r="M134" s="992"/>
    </row>
    <row r="135" spans="1:13">
      <c r="A135" s="992"/>
      <c r="B135" s="992"/>
      <c r="C135" s="992"/>
      <c r="D135" s="992"/>
      <c r="E135" s="993"/>
      <c r="F135" s="993"/>
      <c r="G135" s="993"/>
      <c r="H135" s="993"/>
      <c r="I135" s="993"/>
      <c r="J135" s="992"/>
      <c r="K135" s="992"/>
      <c r="L135" s="992"/>
      <c r="M135" s="992"/>
    </row>
    <row r="136" spans="1:13">
      <c r="A136" s="992"/>
      <c r="B136" s="992"/>
      <c r="C136" s="992"/>
      <c r="D136" s="992"/>
      <c r="E136" s="993"/>
      <c r="F136" s="993"/>
      <c r="G136" s="993"/>
      <c r="H136" s="993"/>
      <c r="I136" s="993"/>
      <c r="J136" s="992"/>
      <c r="K136" s="992"/>
      <c r="L136" s="992"/>
      <c r="M136" s="992"/>
    </row>
    <row r="137" spans="1:13">
      <c r="A137" s="992"/>
      <c r="B137" s="992"/>
      <c r="C137" s="992"/>
      <c r="D137" s="992"/>
      <c r="E137" s="993"/>
      <c r="F137" s="993"/>
      <c r="G137" s="993"/>
      <c r="H137" s="993"/>
      <c r="I137" s="993"/>
      <c r="J137" s="992"/>
      <c r="K137" s="992"/>
      <c r="L137" s="992"/>
      <c r="M137" s="992"/>
    </row>
    <row r="138" spans="1:13">
      <c r="A138" s="992"/>
      <c r="B138" s="992"/>
      <c r="C138" s="992"/>
      <c r="D138" s="992"/>
      <c r="E138" s="993"/>
      <c r="F138" s="993"/>
      <c r="G138" s="993"/>
      <c r="H138" s="993"/>
      <c r="I138" s="993"/>
      <c r="J138" s="992"/>
      <c r="K138" s="992"/>
      <c r="L138" s="992"/>
      <c r="M138" s="992"/>
    </row>
    <row r="139" spans="1:13">
      <c r="A139" s="992"/>
      <c r="B139" s="992"/>
      <c r="C139" s="992"/>
      <c r="D139" s="992"/>
      <c r="E139" s="993"/>
      <c r="F139" s="993"/>
      <c r="G139" s="993"/>
      <c r="H139" s="993"/>
      <c r="I139" s="993"/>
      <c r="J139" s="992"/>
      <c r="K139" s="992"/>
      <c r="L139" s="992"/>
      <c r="M139" s="992"/>
    </row>
    <row r="140" spans="1:13">
      <c r="A140" s="992"/>
      <c r="B140" s="992"/>
      <c r="C140" s="992"/>
      <c r="D140" s="992"/>
      <c r="E140" s="993"/>
      <c r="F140" s="993"/>
      <c r="G140" s="993"/>
      <c r="H140" s="993"/>
      <c r="I140" s="993"/>
      <c r="J140" s="992"/>
      <c r="K140" s="992"/>
      <c r="L140" s="992"/>
      <c r="M140" s="992"/>
    </row>
    <row r="141" spans="1:13">
      <c r="A141" s="992"/>
      <c r="B141" s="992"/>
      <c r="C141" s="992"/>
      <c r="D141" s="992"/>
      <c r="E141" s="993"/>
      <c r="F141" s="993"/>
      <c r="G141" s="993"/>
      <c r="H141" s="993"/>
      <c r="I141" s="993"/>
      <c r="J141" s="992"/>
      <c r="K141" s="992"/>
      <c r="L141" s="992"/>
      <c r="M141" s="992"/>
    </row>
    <row r="142" spans="1:13">
      <c r="A142" s="992"/>
      <c r="B142" s="992"/>
      <c r="C142" s="992"/>
      <c r="D142" s="992"/>
      <c r="E142" s="993"/>
      <c r="F142" s="993"/>
      <c r="G142" s="993"/>
      <c r="H142" s="993"/>
      <c r="I142" s="993"/>
      <c r="J142" s="992"/>
      <c r="K142" s="992"/>
      <c r="L142" s="992"/>
      <c r="M142" s="992"/>
    </row>
    <row r="143" spans="1:13">
      <c r="A143" s="992"/>
      <c r="B143" s="992"/>
      <c r="C143" s="992"/>
      <c r="D143" s="992"/>
      <c r="E143" s="993"/>
      <c r="F143" s="993"/>
      <c r="G143" s="993"/>
      <c r="H143" s="993"/>
      <c r="I143" s="993"/>
      <c r="J143" s="992"/>
      <c r="K143" s="992"/>
      <c r="L143" s="992"/>
      <c r="M143" s="992"/>
    </row>
    <row r="144" spans="1:13">
      <c r="A144" s="992"/>
      <c r="B144" s="992"/>
      <c r="C144" s="992"/>
      <c r="D144" s="992"/>
      <c r="E144" s="993"/>
      <c r="F144" s="993"/>
      <c r="G144" s="993"/>
      <c r="H144" s="993"/>
      <c r="I144" s="993"/>
      <c r="J144" s="992"/>
      <c r="K144" s="992"/>
      <c r="L144" s="992"/>
      <c r="M144" s="992"/>
    </row>
    <row r="145" spans="1:13">
      <c r="A145" s="992"/>
      <c r="B145" s="992"/>
      <c r="C145" s="992"/>
      <c r="D145" s="992"/>
      <c r="E145" s="993"/>
      <c r="F145" s="993"/>
      <c r="G145" s="993"/>
      <c r="H145" s="993"/>
      <c r="I145" s="993"/>
      <c r="J145" s="992"/>
      <c r="K145" s="992"/>
      <c r="L145" s="992"/>
      <c r="M145" s="992"/>
    </row>
    <row r="146" spans="1:13">
      <c r="A146" s="992"/>
      <c r="B146" s="992"/>
      <c r="C146" s="992"/>
      <c r="D146" s="992"/>
      <c r="E146" s="993"/>
      <c r="F146" s="993"/>
      <c r="G146" s="993"/>
      <c r="H146" s="993"/>
      <c r="I146" s="993"/>
      <c r="J146" s="992"/>
      <c r="K146" s="992"/>
      <c r="L146" s="992"/>
      <c r="M146" s="992"/>
    </row>
    <row r="147" spans="1:13">
      <c r="A147" s="992"/>
      <c r="B147" s="992"/>
      <c r="C147" s="992"/>
      <c r="D147" s="992"/>
      <c r="E147" s="993"/>
      <c r="F147" s="993"/>
      <c r="G147" s="993"/>
      <c r="H147" s="993"/>
      <c r="I147" s="993"/>
      <c r="J147" s="992"/>
      <c r="K147" s="992"/>
      <c r="L147" s="992"/>
      <c r="M147" s="992"/>
    </row>
    <row r="148" spans="1:13">
      <c r="A148" s="992"/>
      <c r="B148" s="992"/>
      <c r="C148" s="992"/>
      <c r="D148" s="992"/>
      <c r="E148" s="993"/>
      <c r="F148" s="993"/>
      <c r="G148" s="993"/>
      <c r="H148" s="993"/>
      <c r="I148" s="993"/>
      <c r="J148" s="992"/>
      <c r="K148" s="992"/>
      <c r="L148" s="992"/>
      <c r="M148" s="992"/>
    </row>
    <row r="149" spans="1:13">
      <c r="A149" s="992"/>
      <c r="B149" s="992"/>
      <c r="C149" s="992"/>
      <c r="D149" s="992"/>
      <c r="E149" s="993"/>
      <c r="F149" s="993"/>
      <c r="G149" s="993"/>
      <c r="H149" s="993"/>
      <c r="I149" s="993"/>
      <c r="J149" s="992"/>
      <c r="K149" s="992"/>
      <c r="L149" s="992"/>
      <c r="M149" s="992"/>
    </row>
    <row r="150" spans="1:13">
      <c r="A150" s="992"/>
      <c r="B150" s="992"/>
      <c r="C150" s="992"/>
      <c r="D150" s="992"/>
      <c r="E150" s="993"/>
      <c r="F150" s="993"/>
      <c r="G150" s="993"/>
      <c r="H150" s="993"/>
      <c r="I150" s="993"/>
      <c r="J150" s="992"/>
      <c r="K150" s="992"/>
      <c r="L150" s="992"/>
      <c r="M150" s="992"/>
    </row>
    <row r="151" spans="1:13">
      <c r="A151" s="992"/>
      <c r="B151" s="992"/>
      <c r="C151" s="992"/>
      <c r="D151" s="992"/>
      <c r="E151" s="993"/>
      <c r="F151" s="993"/>
      <c r="G151" s="993"/>
      <c r="H151" s="993"/>
      <c r="I151" s="993"/>
      <c r="J151" s="992"/>
      <c r="K151" s="992"/>
      <c r="L151" s="992"/>
      <c r="M151" s="992"/>
    </row>
    <row r="152" spans="1:13">
      <c r="A152" s="992"/>
      <c r="B152" s="992"/>
      <c r="C152" s="992"/>
      <c r="D152" s="992"/>
      <c r="E152" s="993"/>
      <c r="F152" s="993"/>
      <c r="G152" s="993"/>
      <c r="H152" s="993"/>
      <c r="I152" s="993"/>
      <c r="J152" s="992"/>
      <c r="K152" s="992"/>
      <c r="L152" s="992"/>
      <c r="M152" s="992"/>
    </row>
    <row r="153" spans="1:13">
      <c r="A153" s="992"/>
      <c r="B153" s="992"/>
      <c r="C153" s="992"/>
      <c r="D153" s="992"/>
      <c r="E153" s="993"/>
      <c r="F153" s="993"/>
      <c r="G153" s="993"/>
      <c r="H153" s="993"/>
      <c r="I153" s="993"/>
      <c r="J153" s="992"/>
      <c r="K153" s="992"/>
      <c r="L153" s="992"/>
      <c r="M153" s="992"/>
    </row>
    <row r="154" spans="1:13">
      <c r="A154" s="992"/>
      <c r="B154" s="992"/>
      <c r="C154" s="992"/>
      <c r="D154" s="992"/>
      <c r="E154" s="993"/>
      <c r="F154" s="993"/>
      <c r="G154" s="993"/>
      <c r="H154" s="993"/>
      <c r="I154" s="993"/>
      <c r="J154" s="992"/>
      <c r="K154" s="992"/>
      <c r="L154" s="992"/>
      <c r="M154" s="992"/>
    </row>
    <row r="155" spans="1:13">
      <c r="A155" s="992"/>
      <c r="B155" s="992"/>
      <c r="C155" s="992"/>
      <c r="D155" s="992"/>
      <c r="E155" s="993"/>
      <c r="F155" s="993"/>
      <c r="G155" s="993"/>
      <c r="H155" s="993"/>
      <c r="I155" s="993"/>
      <c r="J155" s="992"/>
      <c r="K155" s="992"/>
      <c r="L155" s="992"/>
      <c r="M155" s="992"/>
    </row>
    <row r="156" spans="1:13">
      <c r="A156" s="992"/>
      <c r="B156" s="992"/>
      <c r="C156" s="992"/>
      <c r="D156" s="992"/>
      <c r="E156" s="993"/>
      <c r="F156" s="993"/>
      <c r="G156" s="993"/>
      <c r="H156" s="993"/>
      <c r="I156" s="993"/>
      <c r="J156" s="992"/>
      <c r="K156" s="992"/>
      <c r="L156" s="992"/>
      <c r="M156" s="992"/>
    </row>
    <row r="157" spans="1:13">
      <c r="A157" s="992"/>
      <c r="B157" s="992"/>
      <c r="C157" s="992"/>
      <c r="D157" s="992"/>
      <c r="E157" s="993"/>
      <c r="F157" s="993"/>
      <c r="G157" s="993"/>
      <c r="H157" s="993"/>
      <c r="I157" s="993"/>
      <c r="J157" s="992"/>
      <c r="K157" s="992"/>
      <c r="L157" s="992"/>
      <c r="M157" s="992"/>
    </row>
    <row r="158" spans="1:13">
      <c r="A158" s="992"/>
      <c r="B158" s="992"/>
      <c r="C158" s="992"/>
      <c r="D158" s="992"/>
      <c r="E158" s="993"/>
      <c r="F158" s="993"/>
      <c r="G158" s="993"/>
      <c r="H158" s="993"/>
      <c r="I158" s="993"/>
      <c r="J158" s="992"/>
      <c r="K158" s="992"/>
      <c r="L158" s="992"/>
      <c r="M158" s="992"/>
    </row>
    <row r="159" spans="1:13">
      <c r="A159" s="992"/>
      <c r="B159" s="992"/>
      <c r="C159" s="992"/>
      <c r="D159" s="992"/>
      <c r="E159" s="993"/>
      <c r="F159" s="993"/>
      <c r="G159" s="993"/>
      <c r="H159" s="993"/>
      <c r="I159" s="993"/>
      <c r="J159" s="992"/>
      <c r="K159" s="992"/>
      <c r="L159" s="992"/>
      <c r="M159" s="992"/>
    </row>
    <row r="160" spans="1:13">
      <c r="A160" s="992"/>
      <c r="B160" s="992"/>
      <c r="C160" s="992"/>
      <c r="D160" s="992"/>
      <c r="E160" s="993"/>
      <c r="F160" s="993"/>
      <c r="G160" s="993"/>
      <c r="H160" s="993"/>
      <c r="I160" s="993"/>
      <c r="J160" s="992"/>
      <c r="K160" s="992"/>
      <c r="L160" s="992"/>
      <c r="M160" s="992"/>
    </row>
    <row r="161" spans="1:13">
      <c r="A161" s="992"/>
      <c r="B161" s="992"/>
      <c r="C161" s="992"/>
      <c r="D161" s="992"/>
      <c r="E161" s="993"/>
      <c r="F161" s="993"/>
      <c r="G161" s="993"/>
      <c r="H161" s="993"/>
      <c r="I161" s="993"/>
      <c r="J161" s="992"/>
      <c r="K161" s="992"/>
      <c r="L161" s="992"/>
      <c r="M161" s="992"/>
    </row>
    <row r="162" spans="1:13">
      <c r="A162" s="992"/>
      <c r="B162" s="992"/>
      <c r="C162" s="992"/>
      <c r="D162" s="992"/>
      <c r="E162" s="993"/>
      <c r="F162" s="993"/>
      <c r="G162" s="993"/>
      <c r="H162" s="993"/>
      <c r="I162" s="993"/>
      <c r="J162" s="992"/>
      <c r="K162" s="992"/>
      <c r="L162" s="992"/>
      <c r="M162" s="992"/>
    </row>
    <row r="163" spans="1:13">
      <c r="A163" s="992"/>
      <c r="B163" s="992"/>
      <c r="C163" s="992"/>
      <c r="D163" s="992"/>
      <c r="E163" s="993"/>
      <c r="F163" s="993"/>
      <c r="G163" s="993"/>
      <c r="H163" s="993"/>
      <c r="I163" s="993"/>
      <c r="J163" s="992"/>
      <c r="K163" s="992"/>
      <c r="L163" s="992"/>
      <c r="M163" s="992"/>
    </row>
    <row r="164" spans="1:13">
      <c r="A164" s="992"/>
      <c r="B164" s="992"/>
      <c r="C164" s="992"/>
      <c r="D164" s="992"/>
      <c r="E164" s="993"/>
      <c r="F164" s="993"/>
      <c r="G164" s="993"/>
      <c r="H164" s="993"/>
      <c r="I164" s="993"/>
      <c r="J164" s="992"/>
      <c r="K164" s="992"/>
      <c r="L164" s="992"/>
      <c r="M164" s="992"/>
    </row>
    <row r="165" spans="1:13">
      <c r="A165" s="992"/>
      <c r="B165" s="992"/>
      <c r="C165" s="992"/>
      <c r="D165" s="992"/>
      <c r="E165" s="993"/>
      <c r="F165" s="993"/>
      <c r="G165" s="993"/>
      <c r="H165" s="993"/>
      <c r="I165" s="993"/>
      <c r="J165" s="992"/>
      <c r="K165" s="992"/>
      <c r="L165" s="992"/>
      <c r="M165" s="992"/>
    </row>
    <row r="166" spans="1:13">
      <c r="A166" s="992"/>
      <c r="B166" s="992"/>
      <c r="C166" s="992"/>
      <c r="D166" s="992"/>
      <c r="E166" s="993"/>
      <c r="F166" s="993"/>
      <c r="G166" s="993"/>
      <c r="H166" s="993"/>
      <c r="I166" s="993"/>
      <c r="J166" s="992"/>
      <c r="K166" s="992"/>
      <c r="L166" s="992"/>
      <c r="M166" s="992"/>
    </row>
    <row r="167" spans="1:13">
      <c r="A167" s="992"/>
      <c r="B167" s="992"/>
      <c r="C167" s="992"/>
      <c r="D167" s="992"/>
      <c r="E167" s="993"/>
      <c r="F167" s="993"/>
      <c r="G167" s="993"/>
      <c r="H167" s="993"/>
      <c r="I167" s="993"/>
      <c r="J167" s="992"/>
      <c r="K167" s="992"/>
      <c r="L167" s="992"/>
      <c r="M167" s="992"/>
    </row>
    <row r="168" spans="1:13">
      <c r="A168" s="992"/>
      <c r="B168" s="992"/>
      <c r="C168" s="992"/>
      <c r="D168" s="992"/>
      <c r="E168" s="993"/>
      <c r="F168" s="993"/>
      <c r="G168" s="993"/>
      <c r="H168" s="993"/>
      <c r="I168" s="993"/>
      <c r="J168" s="992"/>
      <c r="K168" s="992"/>
      <c r="L168" s="992"/>
      <c r="M168" s="992"/>
    </row>
    <row r="169" spans="1:13">
      <c r="A169" s="992"/>
      <c r="B169" s="992"/>
      <c r="C169" s="992"/>
      <c r="D169" s="992"/>
      <c r="E169" s="993"/>
      <c r="F169" s="993"/>
      <c r="G169" s="993"/>
      <c r="H169" s="993"/>
      <c r="I169" s="993"/>
      <c r="J169" s="992"/>
      <c r="K169" s="992"/>
      <c r="L169" s="992"/>
      <c r="M169" s="992"/>
    </row>
    <row r="170" spans="1:13">
      <c r="A170" s="992"/>
      <c r="B170" s="992"/>
      <c r="C170" s="992"/>
      <c r="D170" s="992"/>
      <c r="E170" s="993"/>
      <c r="F170" s="993"/>
      <c r="G170" s="993"/>
      <c r="H170" s="993"/>
      <c r="I170" s="993"/>
      <c r="J170" s="992"/>
      <c r="K170" s="992"/>
      <c r="L170" s="992"/>
      <c r="M170" s="992"/>
    </row>
    <row r="171" spans="1:13">
      <c r="A171" s="992"/>
      <c r="B171" s="992"/>
      <c r="C171" s="992"/>
      <c r="D171" s="992"/>
      <c r="E171" s="993"/>
      <c r="F171" s="993"/>
      <c r="G171" s="993"/>
      <c r="H171" s="993"/>
      <c r="I171" s="993"/>
      <c r="J171" s="992"/>
      <c r="K171" s="992"/>
      <c r="L171" s="992"/>
      <c r="M171" s="992"/>
    </row>
    <row r="172" spans="1:13">
      <c r="A172" s="992"/>
      <c r="B172" s="992"/>
      <c r="C172" s="992"/>
      <c r="D172" s="992"/>
      <c r="E172" s="993"/>
      <c r="F172" s="993"/>
      <c r="G172" s="993"/>
      <c r="H172" s="993"/>
      <c r="I172" s="993"/>
      <c r="J172" s="992"/>
      <c r="K172" s="992"/>
      <c r="L172" s="992"/>
      <c r="M172" s="992"/>
    </row>
    <row r="173" spans="1:13">
      <c r="A173" s="992"/>
      <c r="B173" s="992"/>
      <c r="C173" s="992"/>
      <c r="D173" s="992"/>
      <c r="E173" s="993"/>
      <c r="F173" s="993"/>
      <c r="G173" s="993"/>
      <c r="H173" s="993"/>
      <c r="I173" s="993"/>
      <c r="J173" s="992"/>
      <c r="K173" s="992"/>
      <c r="L173" s="992"/>
      <c r="M173" s="992"/>
    </row>
    <row r="174" spans="1:13">
      <c r="A174" s="992"/>
      <c r="B174" s="992"/>
      <c r="C174" s="992"/>
      <c r="D174" s="992"/>
      <c r="E174" s="993"/>
      <c r="F174" s="993"/>
      <c r="G174" s="993"/>
      <c r="H174" s="993"/>
      <c r="I174" s="993"/>
      <c r="J174" s="992"/>
      <c r="K174" s="992"/>
      <c r="L174" s="992"/>
      <c r="M174" s="992"/>
    </row>
    <row r="175" spans="1:13">
      <c r="A175" s="992"/>
      <c r="B175" s="992"/>
      <c r="C175" s="992"/>
      <c r="D175" s="992"/>
      <c r="E175" s="993"/>
      <c r="F175" s="993"/>
      <c r="G175" s="993"/>
      <c r="H175" s="993"/>
      <c r="I175" s="993"/>
      <c r="J175" s="992"/>
      <c r="K175" s="992"/>
      <c r="L175" s="992"/>
      <c r="M175" s="992"/>
    </row>
    <row r="176" spans="1:13">
      <c r="A176" s="992"/>
      <c r="B176" s="992"/>
      <c r="C176" s="992"/>
      <c r="D176" s="992"/>
      <c r="E176" s="993"/>
      <c r="F176" s="993"/>
      <c r="G176" s="993"/>
      <c r="H176" s="993"/>
      <c r="I176" s="993"/>
      <c r="J176" s="992"/>
      <c r="K176" s="992"/>
      <c r="L176" s="992"/>
      <c r="M176" s="992"/>
    </row>
    <row r="177" spans="1:13">
      <c r="A177" s="992"/>
      <c r="B177" s="992"/>
      <c r="C177" s="992"/>
      <c r="D177" s="992"/>
      <c r="E177" s="993"/>
      <c r="F177" s="993"/>
      <c r="G177" s="993"/>
      <c r="H177" s="993"/>
      <c r="I177" s="993"/>
      <c r="J177" s="992"/>
      <c r="K177" s="992"/>
      <c r="L177" s="992"/>
      <c r="M177" s="992"/>
    </row>
    <row r="178" spans="1:13">
      <c r="A178" s="992"/>
      <c r="B178" s="992"/>
      <c r="C178" s="992"/>
      <c r="D178" s="992"/>
      <c r="E178" s="993"/>
      <c r="F178" s="993"/>
      <c r="G178" s="993"/>
      <c r="H178" s="993"/>
      <c r="I178" s="993"/>
      <c r="J178" s="992"/>
      <c r="K178" s="992"/>
      <c r="L178" s="992"/>
      <c r="M178" s="992"/>
    </row>
    <row r="179" spans="1:13">
      <c r="A179" s="992"/>
      <c r="B179" s="992"/>
      <c r="C179" s="992"/>
      <c r="D179" s="992"/>
      <c r="E179" s="993"/>
      <c r="F179" s="993"/>
      <c r="G179" s="993"/>
      <c r="H179" s="993"/>
      <c r="I179" s="993"/>
      <c r="J179" s="992"/>
      <c r="K179" s="992"/>
      <c r="L179" s="992"/>
      <c r="M179" s="992"/>
    </row>
    <row r="180" spans="1:13">
      <c r="A180" s="992"/>
      <c r="B180" s="992"/>
      <c r="C180" s="992"/>
      <c r="D180" s="992"/>
      <c r="E180" s="993"/>
      <c r="F180" s="993"/>
      <c r="G180" s="993"/>
      <c r="H180" s="993"/>
      <c r="I180" s="993"/>
      <c r="J180" s="992"/>
      <c r="K180" s="992"/>
      <c r="L180" s="992"/>
      <c r="M180" s="992"/>
    </row>
    <row r="181" spans="1:13">
      <c r="A181" s="992"/>
      <c r="B181" s="992"/>
      <c r="C181" s="992"/>
      <c r="D181" s="992"/>
      <c r="E181" s="993"/>
      <c r="F181" s="993"/>
      <c r="G181" s="993"/>
      <c r="H181" s="993"/>
      <c r="I181" s="993"/>
      <c r="J181" s="992"/>
      <c r="K181" s="992"/>
      <c r="L181" s="992"/>
      <c r="M181" s="992"/>
    </row>
    <row r="182" spans="1:13">
      <c r="A182" s="992"/>
      <c r="B182" s="992"/>
      <c r="C182" s="992"/>
      <c r="D182" s="992"/>
      <c r="E182" s="993"/>
      <c r="F182" s="993"/>
      <c r="G182" s="993"/>
      <c r="H182" s="993"/>
      <c r="I182" s="993"/>
      <c r="J182" s="992"/>
      <c r="K182" s="992"/>
      <c r="L182" s="992"/>
      <c r="M182" s="992"/>
    </row>
    <row r="183" spans="1:13">
      <c r="A183" s="992"/>
      <c r="B183" s="992"/>
      <c r="C183" s="992"/>
      <c r="D183" s="992"/>
      <c r="E183" s="993"/>
      <c r="F183" s="993"/>
      <c r="G183" s="993"/>
      <c r="H183" s="993"/>
      <c r="I183" s="993"/>
      <c r="J183" s="992"/>
      <c r="K183" s="992"/>
      <c r="L183" s="992"/>
      <c r="M183" s="992"/>
    </row>
    <row r="184" spans="1:13">
      <c r="A184" s="992"/>
      <c r="B184" s="992"/>
      <c r="C184" s="992"/>
      <c r="D184" s="992"/>
      <c r="E184" s="993"/>
      <c r="F184" s="993"/>
      <c r="G184" s="993"/>
      <c r="H184" s="993"/>
      <c r="I184" s="993"/>
      <c r="J184" s="992"/>
      <c r="K184" s="992"/>
      <c r="L184" s="992"/>
      <c r="M184" s="992"/>
    </row>
    <row r="185" spans="1:13">
      <c r="A185" s="992"/>
      <c r="B185" s="992"/>
      <c r="C185" s="992"/>
      <c r="D185" s="992"/>
      <c r="E185" s="993"/>
      <c r="F185" s="993"/>
      <c r="G185" s="993"/>
      <c r="H185" s="993"/>
      <c r="I185" s="993"/>
      <c r="J185" s="992"/>
      <c r="K185" s="992"/>
      <c r="L185" s="992"/>
      <c r="M185" s="992"/>
    </row>
    <row r="186" spans="1:13">
      <c r="A186" s="992"/>
      <c r="B186" s="992"/>
      <c r="C186" s="992"/>
      <c r="D186" s="992"/>
      <c r="E186" s="993"/>
      <c r="F186" s="993"/>
      <c r="G186" s="993"/>
      <c r="H186" s="993"/>
      <c r="I186" s="993"/>
      <c r="J186" s="992"/>
      <c r="K186" s="992"/>
      <c r="L186" s="992"/>
      <c r="M186" s="992"/>
    </row>
    <row r="187" spans="1:13">
      <c r="A187" s="992"/>
      <c r="B187" s="992"/>
      <c r="C187" s="992"/>
      <c r="D187" s="992"/>
      <c r="E187" s="993"/>
      <c r="F187" s="993"/>
      <c r="G187" s="993"/>
      <c r="H187" s="993"/>
      <c r="I187" s="993"/>
      <c r="J187" s="992"/>
      <c r="K187" s="992"/>
      <c r="L187" s="992"/>
      <c r="M187" s="992"/>
    </row>
    <row r="188" spans="1:13">
      <c r="A188" s="992"/>
      <c r="B188" s="992"/>
      <c r="C188" s="992"/>
      <c r="D188" s="992"/>
      <c r="E188" s="993"/>
      <c r="F188" s="993"/>
      <c r="G188" s="993"/>
      <c r="H188" s="993"/>
      <c r="I188" s="993"/>
      <c r="J188" s="992"/>
      <c r="K188" s="992"/>
      <c r="L188" s="992"/>
      <c r="M188" s="992"/>
    </row>
    <row r="189" spans="1:13">
      <c r="A189" s="992"/>
      <c r="B189" s="992"/>
      <c r="C189" s="992"/>
      <c r="D189" s="992"/>
      <c r="E189" s="993"/>
      <c r="F189" s="993"/>
      <c r="G189" s="993"/>
      <c r="H189" s="993"/>
      <c r="I189" s="993"/>
      <c r="J189" s="992"/>
      <c r="K189" s="992"/>
      <c r="L189" s="992"/>
      <c r="M189" s="992"/>
    </row>
    <row r="190" spans="1:13">
      <c r="A190" s="992"/>
      <c r="B190" s="992"/>
      <c r="C190" s="992"/>
      <c r="D190" s="992"/>
      <c r="E190" s="993"/>
      <c r="F190" s="993"/>
      <c r="G190" s="993"/>
      <c r="H190" s="993"/>
      <c r="I190" s="993"/>
      <c r="J190" s="992"/>
      <c r="K190" s="992"/>
      <c r="L190" s="992"/>
      <c r="M190" s="992"/>
    </row>
    <row r="191" spans="1:13">
      <c r="A191" s="992"/>
      <c r="B191" s="992"/>
      <c r="C191" s="992"/>
      <c r="D191" s="992"/>
      <c r="E191" s="993"/>
      <c r="F191" s="993"/>
      <c r="G191" s="993"/>
      <c r="H191" s="993"/>
      <c r="I191" s="993"/>
      <c r="J191" s="992"/>
      <c r="K191" s="992"/>
      <c r="L191" s="992"/>
      <c r="M191" s="992"/>
    </row>
    <row r="192" spans="1:13">
      <c r="A192" s="992"/>
      <c r="B192" s="992"/>
      <c r="C192" s="992"/>
      <c r="D192" s="992"/>
      <c r="E192" s="993"/>
      <c r="F192" s="993"/>
      <c r="G192" s="993"/>
      <c r="H192" s="993"/>
      <c r="I192" s="993"/>
      <c r="J192" s="992"/>
      <c r="K192" s="992"/>
      <c r="L192" s="992"/>
      <c r="M192" s="992"/>
    </row>
    <row r="193" spans="1:13">
      <c r="A193" s="992"/>
      <c r="B193" s="992"/>
      <c r="C193" s="992"/>
      <c r="D193" s="992"/>
      <c r="E193" s="993"/>
      <c r="F193" s="993"/>
      <c r="G193" s="993"/>
      <c r="H193" s="993"/>
      <c r="I193" s="993"/>
      <c r="J193" s="992"/>
      <c r="K193" s="992"/>
      <c r="L193" s="992"/>
      <c r="M193" s="992"/>
    </row>
    <row r="194" spans="1:13">
      <c r="A194" s="992"/>
      <c r="B194" s="992"/>
      <c r="C194" s="992"/>
      <c r="D194" s="992"/>
      <c r="E194" s="993"/>
      <c r="F194" s="993"/>
      <c r="G194" s="993"/>
      <c r="H194" s="993"/>
      <c r="I194" s="993"/>
      <c r="J194" s="992"/>
      <c r="K194" s="992"/>
      <c r="L194" s="992"/>
      <c r="M194" s="992"/>
    </row>
    <row r="195" spans="1:13">
      <c r="A195" s="992"/>
      <c r="B195" s="992"/>
      <c r="C195" s="992"/>
      <c r="D195" s="992"/>
      <c r="E195" s="993"/>
      <c r="F195" s="993"/>
      <c r="G195" s="993"/>
      <c r="H195" s="993"/>
      <c r="I195" s="993"/>
      <c r="J195" s="992"/>
      <c r="K195" s="992"/>
      <c r="L195" s="992"/>
      <c r="M195" s="992"/>
    </row>
    <row r="196" spans="1:13">
      <c r="A196" s="992"/>
      <c r="B196" s="992"/>
      <c r="C196" s="992"/>
      <c r="D196" s="992"/>
      <c r="E196" s="993"/>
      <c r="F196" s="993"/>
      <c r="G196" s="993"/>
      <c r="H196" s="993"/>
      <c r="I196" s="993"/>
      <c r="J196" s="992"/>
      <c r="K196" s="992"/>
      <c r="L196" s="992"/>
      <c r="M196" s="992"/>
    </row>
    <row r="197" spans="1:13">
      <c r="A197" s="992"/>
      <c r="B197" s="992"/>
      <c r="C197" s="992"/>
      <c r="D197" s="992"/>
      <c r="E197" s="993"/>
      <c r="F197" s="993"/>
      <c r="G197" s="993"/>
      <c r="H197" s="993"/>
      <c r="I197" s="993"/>
      <c r="J197" s="992"/>
      <c r="K197" s="992"/>
      <c r="L197" s="992"/>
      <c r="M197" s="992"/>
    </row>
    <row r="198" spans="1:13">
      <c r="A198" s="992"/>
      <c r="B198" s="992"/>
      <c r="C198" s="992"/>
      <c r="D198" s="992"/>
      <c r="E198" s="993"/>
      <c r="F198" s="993"/>
      <c r="G198" s="993"/>
      <c r="H198" s="993"/>
      <c r="I198" s="993"/>
      <c r="J198" s="992"/>
      <c r="K198" s="992"/>
      <c r="L198" s="992"/>
      <c r="M198" s="992"/>
    </row>
    <row r="199" spans="1:13">
      <c r="A199" s="992"/>
      <c r="B199" s="992"/>
      <c r="C199" s="992"/>
      <c r="D199" s="992"/>
      <c r="E199" s="993"/>
      <c r="F199" s="993"/>
      <c r="G199" s="993"/>
      <c r="H199" s="993"/>
      <c r="I199" s="993"/>
      <c r="J199" s="992"/>
      <c r="K199" s="992"/>
      <c r="L199" s="992"/>
      <c r="M199" s="992"/>
    </row>
    <row r="200" spans="1:13">
      <c r="A200" s="992"/>
      <c r="B200" s="992"/>
      <c r="C200" s="992"/>
      <c r="D200" s="992"/>
      <c r="E200" s="993"/>
      <c r="F200" s="993"/>
      <c r="G200" s="993"/>
      <c r="H200" s="993"/>
      <c r="I200" s="993"/>
      <c r="J200" s="992"/>
      <c r="K200" s="992"/>
      <c r="L200" s="992"/>
      <c r="M200" s="992"/>
    </row>
    <row r="201" spans="1:13">
      <c r="A201" s="992"/>
      <c r="B201" s="992"/>
      <c r="C201" s="992"/>
      <c r="D201" s="992"/>
      <c r="E201" s="993"/>
      <c r="F201" s="993"/>
      <c r="G201" s="993"/>
      <c r="H201" s="993"/>
      <c r="I201" s="993"/>
      <c r="J201" s="992"/>
      <c r="K201" s="992"/>
      <c r="L201" s="992"/>
      <c r="M201" s="992"/>
    </row>
    <row r="202" spans="1:13">
      <c r="A202" s="992"/>
      <c r="B202" s="992"/>
      <c r="C202" s="992"/>
      <c r="D202" s="992"/>
      <c r="E202" s="993"/>
      <c r="F202" s="993"/>
      <c r="G202" s="993"/>
      <c r="H202" s="993"/>
      <c r="I202" s="993"/>
      <c r="J202" s="992"/>
      <c r="K202" s="992"/>
      <c r="L202" s="992"/>
      <c r="M202" s="992"/>
    </row>
    <row r="203" spans="1:13">
      <c r="A203" s="992"/>
      <c r="B203" s="992"/>
      <c r="C203" s="992"/>
      <c r="D203" s="992"/>
      <c r="E203" s="993"/>
      <c r="F203" s="993"/>
      <c r="G203" s="993"/>
      <c r="H203" s="993"/>
      <c r="I203" s="993"/>
      <c r="J203" s="992"/>
      <c r="K203" s="992"/>
      <c r="L203" s="992"/>
      <c r="M203" s="992"/>
    </row>
    <row r="204" spans="1:13">
      <c r="A204" s="992"/>
      <c r="B204" s="992"/>
      <c r="C204" s="992"/>
      <c r="D204" s="992"/>
      <c r="E204" s="993"/>
      <c r="F204" s="993"/>
      <c r="G204" s="993"/>
      <c r="H204" s="993"/>
      <c r="I204" s="993"/>
      <c r="J204" s="992"/>
      <c r="K204" s="992"/>
      <c r="L204" s="992"/>
      <c r="M204" s="992"/>
    </row>
    <row r="205" spans="1:13">
      <c r="A205" s="992"/>
      <c r="B205" s="992"/>
      <c r="C205" s="992"/>
      <c r="D205" s="992"/>
      <c r="E205" s="993"/>
      <c r="F205" s="993"/>
      <c r="G205" s="993"/>
      <c r="H205" s="993"/>
      <c r="I205" s="993"/>
      <c r="J205" s="992"/>
      <c r="K205" s="992"/>
      <c r="L205" s="992"/>
      <c r="M205" s="992"/>
    </row>
    <row r="206" spans="1:13">
      <c r="A206" s="992"/>
      <c r="B206" s="992"/>
      <c r="C206" s="992"/>
      <c r="D206" s="992"/>
      <c r="E206" s="993"/>
      <c r="F206" s="993"/>
      <c r="G206" s="993"/>
      <c r="H206" s="993"/>
      <c r="I206" s="993"/>
      <c r="J206" s="992"/>
      <c r="K206" s="992"/>
      <c r="L206" s="992"/>
      <c r="M206" s="992"/>
    </row>
    <row r="207" spans="1:13">
      <c r="A207" s="992"/>
      <c r="B207" s="992"/>
      <c r="C207" s="992"/>
      <c r="D207" s="992"/>
      <c r="E207" s="993"/>
      <c r="F207" s="993"/>
      <c r="G207" s="993"/>
      <c r="H207" s="993"/>
      <c r="I207" s="993"/>
      <c r="J207" s="992"/>
      <c r="K207" s="992"/>
      <c r="L207" s="992"/>
      <c r="M207" s="992"/>
    </row>
    <row r="208" spans="1:13">
      <c r="A208" s="992"/>
      <c r="B208" s="992"/>
      <c r="C208" s="992"/>
      <c r="D208" s="992"/>
      <c r="E208" s="993"/>
      <c r="F208" s="993"/>
      <c r="G208" s="993"/>
      <c r="H208" s="993"/>
      <c r="I208" s="993"/>
      <c r="J208" s="992"/>
      <c r="K208" s="992"/>
      <c r="L208" s="992"/>
      <c r="M208" s="992"/>
    </row>
    <row r="209" spans="1:13">
      <c r="A209" s="992"/>
      <c r="B209" s="992"/>
      <c r="C209" s="992"/>
      <c r="D209" s="992"/>
      <c r="E209" s="993"/>
      <c r="F209" s="993"/>
      <c r="G209" s="993"/>
      <c r="H209" s="993"/>
      <c r="I209" s="993"/>
      <c r="J209" s="992"/>
      <c r="K209" s="992"/>
      <c r="L209" s="992"/>
      <c r="M209" s="992"/>
    </row>
    <row r="210" spans="1:13">
      <c r="A210" s="992"/>
      <c r="B210" s="992"/>
      <c r="C210" s="992"/>
      <c r="D210" s="992"/>
      <c r="E210" s="993"/>
      <c r="F210" s="993"/>
      <c r="G210" s="993"/>
      <c r="H210" s="993"/>
      <c r="I210" s="993"/>
      <c r="J210" s="992"/>
      <c r="K210" s="992"/>
      <c r="L210" s="992"/>
      <c r="M210" s="992"/>
    </row>
    <row r="211" spans="1:13">
      <c r="A211" s="992"/>
      <c r="B211" s="992"/>
      <c r="C211" s="992"/>
      <c r="D211" s="992"/>
      <c r="E211" s="993"/>
      <c r="F211" s="993"/>
      <c r="G211" s="993"/>
      <c r="H211" s="993"/>
      <c r="I211" s="993"/>
      <c r="J211" s="992"/>
      <c r="K211" s="992"/>
      <c r="L211" s="992"/>
      <c r="M211" s="992"/>
    </row>
    <row r="212" spans="1:13">
      <c r="A212" s="992"/>
      <c r="B212" s="992"/>
      <c r="C212" s="992"/>
      <c r="D212" s="992"/>
      <c r="E212" s="993"/>
      <c r="F212" s="993"/>
      <c r="G212" s="993"/>
      <c r="H212" s="993"/>
      <c r="I212" s="993"/>
      <c r="J212" s="992"/>
      <c r="K212" s="992"/>
      <c r="L212" s="992"/>
      <c r="M212" s="992"/>
    </row>
    <row r="213" spans="1:13">
      <c r="A213" s="992"/>
      <c r="B213" s="992"/>
      <c r="C213" s="992"/>
      <c r="D213" s="992"/>
      <c r="E213" s="993"/>
      <c r="F213" s="993"/>
      <c r="G213" s="993"/>
      <c r="H213" s="993"/>
      <c r="I213" s="993"/>
      <c r="J213" s="992"/>
      <c r="K213" s="992"/>
      <c r="L213" s="992"/>
      <c r="M213" s="992"/>
    </row>
    <row r="214" spans="1:13">
      <c r="A214" s="992"/>
      <c r="B214" s="992"/>
      <c r="C214" s="992"/>
      <c r="D214" s="992"/>
      <c r="E214" s="993"/>
      <c r="F214" s="993"/>
      <c r="G214" s="993"/>
      <c r="H214" s="993"/>
      <c r="I214" s="993"/>
      <c r="J214" s="992"/>
      <c r="K214" s="992"/>
      <c r="L214" s="992"/>
      <c r="M214" s="992"/>
    </row>
    <row r="215" spans="1:13">
      <c r="A215" s="992"/>
      <c r="B215" s="992"/>
      <c r="C215" s="992"/>
      <c r="D215" s="992"/>
      <c r="E215" s="993"/>
      <c r="F215" s="993"/>
      <c r="G215" s="993"/>
      <c r="H215" s="993"/>
      <c r="I215" s="993"/>
      <c r="J215" s="992"/>
      <c r="K215" s="992"/>
      <c r="L215" s="992"/>
      <c r="M215" s="992"/>
    </row>
    <row r="216" spans="1:13">
      <c r="A216" s="992"/>
      <c r="B216" s="992"/>
      <c r="C216" s="992"/>
      <c r="D216" s="992"/>
      <c r="E216" s="993"/>
      <c r="F216" s="993"/>
      <c r="G216" s="993"/>
      <c r="H216" s="993"/>
      <c r="I216" s="993"/>
      <c r="J216" s="992"/>
      <c r="K216" s="992"/>
      <c r="L216" s="992"/>
      <c r="M216" s="992"/>
    </row>
    <row r="217" spans="1:13">
      <c r="A217" s="992"/>
      <c r="B217" s="992"/>
      <c r="C217" s="992"/>
      <c r="D217" s="992"/>
      <c r="E217" s="993"/>
      <c r="F217" s="993"/>
      <c r="G217" s="993"/>
      <c r="H217" s="993"/>
      <c r="I217" s="993"/>
      <c r="J217" s="992"/>
      <c r="K217" s="992"/>
      <c r="L217" s="992"/>
      <c r="M217" s="992"/>
    </row>
    <row r="218" spans="1:13">
      <c r="A218" s="992"/>
      <c r="B218" s="992"/>
      <c r="C218" s="992"/>
      <c r="D218" s="992"/>
      <c r="E218" s="993"/>
      <c r="F218" s="993"/>
      <c r="G218" s="993"/>
      <c r="H218" s="993"/>
      <c r="I218" s="993"/>
      <c r="J218" s="992"/>
      <c r="K218" s="992"/>
      <c r="L218" s="992"/>
      <c r="M218" s="992"/>
    </row>
    <row r="219" spans="1:13">
      <c r="A219" s="992"/>
      <c r="B219" s="992"/>
      <c r="C219" s="992"/>
      <c r="D219" s="992"/>
      <c r="E219" s="993"/>
      <c r="F219" s="993"/>
      <c r="G219" s="993"/>
      <c r="H219" s="993"/>
      <c r="I219" s="993"/>
      <c r="J219" s="992"/>
      <c r="K219" s="992"/>
      <c r="L219" s="992"/>
      <c r="M219" s="992"/>
    </row>
    <row r="220" spans="1:13">
      <c r="A220" s="992"/>
      <c r="B220" s="992"/>
      <c r="C220" s="992"/>
      <c r="D220" s="992"/>
      <c r="E220" s="993"/>
      <c r="F220" s="993"/>
      <c r="G220" s="993"/>
      <c r="H220" s="993"/>
      <c r="I220" s="993"/>
      <c r="J220" s="992"/>
      <c r="K220" s="992"/>
      <c r="L220" s="992"/>
      <c r="M220" s="992"/>
    </row>
    <row r="221" spans="1:13">
      <c r="A221" s="992"/>
      <c r="B221" s="992"/>
      <c r="C221" s="992"/>
      <c r="D221" s="992"/>
      <c r="E221" s="993"/>
      <c r="F221" s="993"/>
      <c r="G221" s="993"/>
      <c r="H221" s="993"/>
      <c r="I221" s="993"/>
      <c r="J221" s="992"/>
      <c r="K221" s="992"/>
      <c r="L221" s="992"/>
      <c r="M221" s="992"/>
    </row>
    <row r="222" spans="1:13">
      <c r="A222" s="992"/>
      <c r="B222" s="992"/>
      <c r="C222" s="992"/>
      <c r="D222" s="992"/>
      <c r="E222" s="993"/>
      <c r="F222" s="993"/>
      <c r="G222" s="993"/>
      <c r="H222" s="993"/>
      <c r="I222" s="993"/>
      <c r="J222" s="992"/>
      <c r="K222" s="992"/>
      <c r="L222" s="992"/>
      <c r="M222" s="992"/>
    </row>
    <row r="223" spans="1:13">
      <c r="A223" s="992"/>
      <c r="B223" s="992"/>
      <c r="C223" s="992"/>
      <c r="D223" s="992"/>
      <c r="E223" s="993"/>
      <c r="F223" s="993"/>
      <c r="G223" s="993"/>
      <c r="H223" s="993"/>
      <c r="I223" s="993"/>
      <c r="J223" s="992"/>
      <c r="K223" s="992"/>
      <c r="L223" s="992"/>
      <c r="M223" s="992"/>
    </row>
    <row r="224" spans="1:13">
      <c r="A224" s="992"/>
      <c r="B224" s="992"/>
      <c r="C224" s="992"/>
      <c r="D224" s="992"/>
      <c r="E224" s="993"/>
      <c r="F224" s="993"/>
      <c r="G224" s="993"/>
      <c r="H224" s="993"/>
      <c r="I224" s="993"/>
      <c r="J224" s="992"/>
      <c r="K224" s="992"/>
      <c r="L224" s="992"/>
      <c r="M224" s="992"/>
    </row>
    <row r="225" spans="1:13">
      <c r="A225" s="992"/>
      <c r="B225" s="992"/>
      <c r="C225" s="992"/>
      <c r="D225" s="992"/>
      <c r="E225" s="993"/>
      <c r="F225" s="993"/>
      <c r="G225" s="993"/>
      <c r="H225" s="993"/>
      <c r="I225" s="993"/>
      <c r="J225" s="992"/>
      <c r="K225" s="992"/>
      <c r="L225" s="992"/>
      <c r="M225" s="992"/>
    </row>
    <row r="226" spans="1:13">
      <c r="A226" s="992"/>
      <c r="B226" s="992"/>
      <c r="C226" s="992"/>
      <c r="D226" s="992"/>
      <c r="E226" s="993"/>
      <c r="F226" s="993"/>
      <c r="G226" s="993"/>
      <c r="H226" s="993"/>
      <c r="I226" s="993"/>
      <c r="J226" s="992"/>
      <c r="K226" s="992"/>
      <c r="L226" s="992"/>
      <c r="M226" s="992"/>
    </row>
    <row r="227" spans="1:13">
      <c r="A227" s="992"/>
      <c r="B227" s="992"/>
      <c r="C227" s="992"/>
      <c r="D227" s="992"/>
      <c r="E227" s="993"/>
      <c r="F227" s="993"/>
      <c r="G227" s="993"/>
      <c r="H227" s="993"/>
      <c r="I227" s="993"/>
      <c r="J227" s="992"/>
      <c r="K227" s="992"/>
      <c r="L227" s="992"/>
      <c r="M227" s="992"/>
    </row>
    <row r="228" spans="1:13">
      <c r="A228" s="992"/>
      <c r="B228" s="992"/>
      <c r="C228" s="992"/>
      <c r="D228" s="992"/>
      <c r="E228" s="993"/>
      <c r="F228" s="993"/>
      <c r="G228" s="993"/>
      <c r="H228" s="993"/>
      <c r="I228" s="993"/>
      <c r="J228" s="992"/>
      <c r="K228" s="992"/>
      <c r="L228" s="992"/>
      <c r="M228" s="992"/>
    </row>
    <row r="229" spans="1:13">
      <c r="A229" s="992"/>
      <c r="B229" s="992"/>
      <c r="C229" s="992"/>
      <c r="D229" s="992"/>
      <c r="E229" s="993"/>
      <c r="F229" s="993"/>
      <c r="G229" s="993"/>
      <c r="H229" s="993"/>
      <c r="I229" s="993"/>
      <c r="J229" s="992"/>
      <c r="K229" s="992"/>
      <c r="L229" s="992"/>
      <c r="M229" s="992"/>
    </row>
    <row r="230" spans="1:13">
      <c r="A230" s="992"/>
      <c r="B230" s="992"/>
      <c r="C230" s="992"/>
      <c r="D230" s="992"/>
      <c r="E230" s="993"/>
      <c r="F230" s="993"/>
      <c r="G230" s="993"/>
      <c r="H230" s="993"/>
      <c r="I230" s="993"/>
      <c r="J230" s="992"/>
      <c r="K230" s="992"/>
      <c r="L230" s="992"/>
      <c r="M230" s="992"/>
    </row>
    <row r="231" spans="1:13">
      <c r="A231" s="992"/>
      <c r="B231" s="992"/>
      <c r="C231" s="992"/>
      <c r="D231" s="992"/>
      <c r="E231" s="993"/>
      <c r="F231" s="993"/>
      <c r="G231" s="993"/>
      <c r="H231" s="993"/>
      <c r="I231" s="993"/>
      <c r="J231" s="992"/>
      <c r="K231" s="992"/>
      <c r="L231" s="992"/>
      <c r="M231" s="992"/>
    </row>
    <row r="232" spans="1:13">
      <c r="A232" s="992"/>
      <c r="B232" s="992"/>
      <c r="C232" s="992"/>
      <c r="D232" s="992"/>
      <c r="E232" s="993"/>
      <c r="F232" s="993"/>
      <c r="G232" s="993"/>
      <c r="H232" s="993"/>
      <c r="I232" s="993"/>
      <c r="J232" s="992"/>
      <c r="K232" s="992"/>
      <c r="L232" s="992"/>
      <c r="M232" s="992"/>
    </row>
    <row r="233" spans="1:13">
      <c r="A233" s="992"/>
      <c r="B233" s="992"/>
      <c r="C233" s="992"/>
      <c r="D233" s="992"/>
      <c r="E233" s="993"/>
      <c r="F233" s="993"/>
      <c r="G233" s="993"/>
      <c r="H233" s="993"/>
      <c r="I233" s="993"/>
      <c r="J233" s="992"/>
      <c r="K233" s="992"/>
      <c r="L233" s="992"/>
      <c r="M233" s="992"/>
    </row>
    <row r="234" spans="1:13">
      <c r="A234" s="992"/>
      <c r="B234" s="992"/>
      <c r="C234" s="992"/>
      <c r="D234" s="992"/>
      <c r="E234" s="993"/>
      <c r="F234" s="993"/>
      <c r="G234" s="993"/>
      <c r="H234" s="993"/>
      <c r="I234" s="993"/>
      <c r="J234" s="992"/>
      <c r="K234" s="992"/>
      <c r="L234" s="992"/>
      <c r="M234" s="992"/>
    </row>
    <row r="235" spans="1:13">
      <c r="A235" s="992"/>
      <c r="B235" s="992"/>
      <c r="C235" s="992"/>
      <c r="D235" s="992"/>
      <c r="E235" s="993"/>
      <c r="F235" s="993"/>
      <c r="G235" s="993"/>
      <c r="H235" s="993"/>
      <c r="I235" s="993"/>
      <c r="J235" s="992"/>
      <c r="K235" s="992"/>
      <c r="L235" s="992"/>
      <c r="M235" s="992"/>
    </row>
    <row r="236" spans="1:13">
      <c r="A236" s="992"/>
      <c r="B236" s="992"/>
      <c r="C236" s="992"/>
      <c r="D236" s="992"/>
      <c r="E236" s="993"/>
      <c r="F236" s="993"/>
      <c r="G236" s="993"/>
      <c r="H236" s="993"/>
      <c r="I236" s="993"/>
      <c r="J236" s="992"/>
      <c r="K236" s="992"/>
      <c r="L236" s="992"/>
      <c r="M236" s="992"/>
    </row>
    <row r="237" spans="1:13">
      <c r="A237" s="992"/>
      <c r="B237" s="992"/>
      <c r="C237" s="992"/>
      <c r="D237" s="992"/>
      <c r="E237" s="993"/>
      <c r="F237" s="993"/>
      <c r="G237" s="993"/>
      <c r="H237" s="993"/>
      <c r="I237" s="993"/>
      <c r="J237" s="992"/>
      <c r="K237" s="992"/>
      <c r="L237" s="992"/>
      <c r="M237" s="992"/>
    </row>
    <row r="238" spans="1:13">
      <c r="A238" s="992"/>
      <c r="B238" s="992"/>
      <c r="C238" s="992"/>
      <c r="D238" s="992"/>
      <c r="E238" s="993"/>
      <c r="F238" s="993"/>
      <c r="G238" s="993"/>
      <c r="H238" s="993"/>
      <c r="I238" s="993"/>
      <c r="J238" s="992"/>
      <c r="K238" s="992"/>
      <c r="L238" s="992"/>
      <c r="M238" s="992"/>
    </row>
    <row r="239" spans="1:13">
      <c r="A239" s="992"/>
      <c r="B239" s="992"/>
      <c r="C239" s="992"/>
      <c r="D239" s="992"/>
      <c r="E239" s="993"/>
      <c r="F239" s="993"/>
      <c r="G239" s="993"/>
      <c r="H239" s="993"/>
      <c r="I239" s="993"/>
      <c r="J239" s="992"/>
      <c r="K239" s="992"/>
      <c r="L239" s="992"/>
      <c r="M239" s="992"/>
    </row>
    <row r="240" spans="1:13">
      <c r="A240" s="992"/>
      <c r="B240" s="992"/>
      <c r="C240" s="992"/>
      <c r="D240" s="992"/>
      <c r="E240" s="993"/>
      <c r="F240" s="993"/>
      <c r="G240" s="993"/>
      <c r="H240" s="993"/>
      <c r="I240" s="993"/>
      <c r="J240" s="992"/>
      <c r="K240" s="992"/>
      <c r="L240" s="992"/>
      <c r="M240" s="992"/>
    </row>
    <row r="241" spans="1:13">
      <c r="A241" s="992"/>
      <c r="B241" s="992"/>
      <c r="C241" s="992"/>
      <c r="D241" s="992"/>
      <c r="E241" s="993"/>
      <c r="F241" s="993"/>
      <c r="G241" s="993"/>
      <c r="H241" s="993"/>
      <c r="I241" s="993"/>
      <c r="J241" s="992"/>
      <c r="K241" s="992"/>
      <c r="L241" s="992"/>
      <c r="M241" s="992"/>
    </row>
    <row r="242" spans="1:13">
      <c r="A242" s="992"/>
      <c r="B242" s="992"/>
      <c r="C242" s="992"/>
      <c r="D242" s="992"/>
      <c r="E242" s="993"/>
      <c r="F242" s="993"/>
      <c r="G242" s="993"/>
      <c r="H242" s="993"/>
      <c r="I242" s="993"/>
      <c r="J242" s="992"/>
      <c r="K242" s="992"/>
      <c r="L242" s="992"/>
      <c r="M242" s="992"/>
    </row>
    <row r="243" spans="1:13">
      <c r="A243" s="992"/>
      <c r="B243" s="992"/>
      <c r="C243" s="992"/>
      <c r="D243" s="992"/>
      <c r="E243" s="993"/>
      <c r="F243" s="993"/>
      <c r="G243" s="993"/>
      <c r="H243" s="993"/>
      <c r="I243" s="993"/>
      <c r="J243" s="992"/>
      <c r="K243" s="992"/>
      <c r="L243" s="992"/>
      <c r="M243" s="992"/>
    </row>
    <row r="244" spans="1:13">
      <c r="A244" s="992"/>
      <c r="B244" s="992"/>
      <c r="C244" s="992"/>
      <c r="D244" s="992"/>
      <c r="E244" s="993"/>
      <c r="F244" s="993"/>
      <c r="G244" s="993"/>
      <c r="H244" s="993"/>
      <c r="I244" s="993"/>
      <c r="J244" s="992"/>
      <c r="K244" s="992"/>
      <c r="L244" s="992"/>
      <c r="M244" s="992"/>
    </row>
    <row r="245" spans="1:13">
      <c r="A245" s="992"/>
      <c r="B245" s="992"/>
      <c r="C245" s="992"/>
      <c r="D245" s="992"/>
      <c r="E245" s="993"/>
      <c r="F245" s="993"/>
      <c r="G245" s="993"/>
      <c r="H245" s="993"/>
      <c r="I245" s="993"/>
      <c r="J245" s="992"/>
      <c r="K245" s="992"/>
      <c r="L245" s="992"/>
      <c r="M245" s="992"/>
    </row>
    <row r="246" spans="1:13">
      <c r="A246" s="992"/>
      <c r="B246" s="992"/>
      <c r="C246" s="992"/>
      <c r="D246" s="992"/>
      <c r="E246" s="993"/>
      <c r="F246" s="993"/>
      <c r="G246" s="993"/>
      <c r="H246" s="993"/>
      <c r="I246" s="993"/>
      <c r="J246" s="992"/>
      <c r="K246" s="992"/>
      <c r="L246" s="992"/>
      <c r="M246" s="992"/>
    </row>
    <row r="247" spans="1:13">
      <c r="A247" s="992"/>
      <c r="B247" s="992"/>
      <c r="C247" s="992"/>
      <c r="D247" s="992"/>
      <c r="E247" s="993"/>
      <c r="F247" s="993"/>
      <c r="G247" s="993"/>
      <c r="H247" s="993"/>
      <c r="I247" s="993"/>
      <c r="J247" s="992"/>
      <c r="K247" s="992"/>
      <c r="L247" s="992"/>
      <c r="M247" s="992"/>
    </row>
    <row r="248" spans="1:13">
      <c r="A248" s="992"/>
      <c r="B248" s="992"/>
      <c r="C248" s="992"/>
      <c r="D248" s="992"/>
      <c r="E248" s="993"/>
      <c r="F248" s="993"/>
      <c r="G248" s="993"/>
      <c r="H248" s="993"/>
      <c r="I248" s="993"/>
      <c r="J248" s="992"/>
      <c r="K248" s="992"/>
      <c r="L248" s="992"/>
      <c r="M248" s="992"/>
    </row>
    <row r="249" spans="1:13">
      <c r="A249" s="992"/>
      <c r="B249" s="992"/>
      <c r="C249" s="992"/>
      <c r="D249" s="992"/>
      <c r="E249" s="993"/>
      <c r="F249" s="993"/>
      <c r="G249" s="993"/>
      <c r="H249" s="993"/>
      <c r="I249" s="993"/>
      <c r="J249" s="992"/>
      <c r="K249" s="992"/>
      <c r="L249" s="992"/>
      <c r="M249" s="992"/>
    </row>
    <row r="250" spans="1:13">
      <c r="A250" s="992"/>
      <c r="B250" s="992"/>
      <c r="C250" s="992"/>
      <c r="D250" s="992"/>
      <c r="E250" s="993"/>
      <c r="F250" s="993"/>
      <c r="G250" s="993"/>
      <c r="H250" s="993"/>
      <c r="I250" s="993"/>
      <c r="J250" s="992"/>
      <c r="K250" s="992"/>
      <c r="L250" s="992"/>
      <c r="M250" s="992"/>
    </row>
    <row r="251" spans="1:13">
      <c r="A251" s="992"/>
      <c r="B251" s="992"/>
      <c r="C251" s="992"/>
      <c r="D251" s="992"/>
      <c r="E251" s="993"/>
      <c r="F251" s="993"/>
      <c r="G251" s="993"/>
      <c r="H251" s="993"/>
      <c r="I251" s="993"/>
      <c r="J251" s="992"/>
      <c r="K251" s="992"/>
      <c r="L251" s="992"/>
      <c r="M251" s="992"/>
    </row>
    <row r="252" spans="1:13">
      <c r="A252" s="992"/>
      <c r="B252" s="992"/>
      <c r="C252" s="992"/>
      <c r="D252" s="992"/>
      <c r="E252" s="993"/>
      <c r="F252" s="993"/>
      <c r="G252" s="993"/>
      <c r="H252" s="993"/>
      <c r="I252" s="993"/>
      <c r="J252" s="992"/>
      <c r="K252" s="992"/>
      <c r="L252" s="992"/>
      <c r="M252" s="992"/>
    </row>
    <row r="253" spans="1:13">
      <c r="A253" s="992"/>
      <c r="B253" s="992"/>
      <c r="C253" s="992"/>
      <c r="D253" s="992"/>
      <c r="E253" s="993"/>
      <c r="F253" s="993"/>
      <c r="G253" s="993"/>
      <c r="H253" s="993"/>
      <c r="I253" s="993"/>
      <c r="J253" s="992"/>
      <c r="K253" s="992"/>
      <c r="L253" s="992"/>
      <c r="M253" s="992"/>
    </row>
    <row r="254" spans="1:13">
      <c r="A254" s="992"/>
      <c r="B254" s="992"/>
      <c r="C254" s="992"/>
      <c r="D254" s="992"/>
      <c r="E254" s="993"/>
      <c r="F254" s="993"/>
      <c r="G254" s="993"/>
      <c r="H254" s="993"/>
      <c r="I254" s="993"/>
      <c r="J254" s="992"/>
      <c r="K254" s="992"/>
      <c r="L254" s="992"/>
      <c r="M254" s="992"/>
    </row>
    <row r="255" spans="1:13">
      <c r="A255" s="992"/>
      <c r="B255" s="992"/>
      <c r="C255" s="992"/>
      <c r="D255" s="992"/>
      <c r="E255" s="993"/>
      <c r="F255" s="993"/>
      <c r="G255" s="993"/>
      <c r="H255" s="993"/>
      <c r="I255" s="993"/>
      <c r="J255" s="992"/>
      <c r="K255" s="992"/>
      <c r="L255" s="992"/>
      <c r="M255" s="992"/>
    </row>
    <row r="256" spans="1:13">
      <c r="A256" s="992"/>
      <c r="B256" s="992"/>
      <c r="C256" s="992"/>
      <c r="D256" s="992"/>
      <c r="E256" s="993"/>
      <c r="F256" s="993"/>
      <c r="G256" s="993"/>
      <c r="H256" s="993"/>
      <c r="I256" s="993"/>
      <c r="J256" s="992"/>
      <c r="K256" s="992"/>
      <c r="L256" s="992"/>
      <c r="M256" s="992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6">
    <mergeCell ref="E114:F114"/>
    <mergeCell ref="I12:I14"/>
    <mergeCell ref="E17:E18"/>
    <mergeCell ref="F17:F18"/>
    <mergeCell ref="G108:H108"/>
    <mergeCell ref="E110:F110"/>
  </mergeCells>
  <conditionalFormatting sqref="E65:I65">
    <cfRule type="cellIs" dxfId="145" priority="20" stopIfTrue="1" operator="notEqual">
      <formula>0</formula>
    </cfRule>
  </conditionalFormatting>
  <conditionalFormatting sqref="E105:I105">
    <cfRule type="cellIs" dxfId="144" priority="19" stopIfTrue="1" operator="notEqual">
      <formula>0</formula>
    </cfRule>
  </conditionalFormatting>
  <conditionalFormatting sqref="G107:H107 B107">
    <cfRule type="cellIs" dxfId="143" priority="18" stopIfTrue="1" operator="equal">
      <formula>0</formula>
    </cfRule>
  </conditionalFormatting>
  <conditionalFormatting sqref="I114 E110">
    <cfRule type="cellIs" dxfId="142" priority="17" stopIfTrue="1" operator="equal">
      <formula>0</formula>
    </cfRule>
  </conditionalFormatting>
  <conditionalFormatting sqref="E114:F114">
    <cfRule type="cellIs" dxfId="141" priority="16" stopIfTrue="1" operator="equal">
      <formula>0</formula>
    </cfRule>
  </conditionalFormatting>
  <conditionalFormatting sqref="E15">
    <cfRule type="cellIs" dxfId="140" priority="11" stopIfTrue="1" operator="equal">
      <formula>98</formula>
    </cfRule>
    <cfRule type="cellIs" dxfId="139" priority="12" stopIfTrue="1" operator="equal">
      <formula>96</formula>
    </cfRule>
    <cfRule type="cellIs" dxfId="138" priority="13" stopIfTrue="1" operator="equal">
      <formula>42</formula>
    </cfRule>
    <cfRule type="cellIs" dxfId="137" priority="14" stopIfTrue="1" operator="equal">
      <formula>97</formula>
    </cfRule>
    <cfRule type="cellIs" dxfId="136" priority="15" stopIfTrue="1" operator="equal">
      <formula>33</formula>
    </cfRule>
  </conditionalFormatting>
  <conditionalFormatting sqref="F15">
    <cfRule type="cellIs" dxfId="135" priority="6" stopIfTrue="1" operator="equal">
      <formula>"Чужди средства"</formula>
    </cfRule>
    <cfRule type="cellIs" dxfId="134" priority="7" stopIfTrue="1" operator="equal">
      <formula>"СЕС - ДМП"</formula>
    </cfRule>
    <cfRule type="cellIs" dxfId="133" priority="8" stopIfTrue="1" operator="equal">
      <formula>"СЕС - РА"</formula>
    </cfRule>
    <cfRule type="cellIs" dxfId="132" priority="9" stopIfTrue="1" operator="equal">
      <formula>"СЕС - ДЕС"</formula>
    </cfRule>
    <cfRule type="cellIs" dxfId="131" priority="10" stopIfTrue="1" operator="equal">
      <formula>"СЕС - КСФ"</formula>
    </cfRule>
  </conditionalFormatting>
  <conditionalFormatting sqref="B105">
    <cfRule type="cellIs" dxfId="130" priority="5" stopIfTrue="1" operator="notEqual">
      <formula>0</formula>
    </cfRule>
  </conditionalFormatting>
  <conditionalFormatting sqref="I11">
    <cfRule type="cellIs" dxfId="129" priority="1" stopIfTrue="1" operator="between">
      <formula>1000000000000</formula>
      <formula>9999999999999990</formula>
    </cfRule>
    <cfRule type="cellIs" dxfId="128" priority="2" stopIfTrue="1" operator="between">
      <formula>10000000000</formula>
      <formula>999999999999</formula>
    </cfRule>
    <cfRule type="cellIs" dxfId="127" priority="3" stopIfTrue="1" operator="between">
      <formula>1000000</formula>
      <formula>99999999</formula>
    </cfRule>
    <cfRule type="cellIs" dxfId="126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K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I54">
      <formula1>0</formula1>
    </dataValidation>
    <dataValidation type="whole" operator="lessThanOrEqual" allowBlank="1" showInputMessage="1" showErrorMessage="1" error="въведете цяло отрицателно число" sqref="E91 G91:I91">
      <formula1>0</formula1>
    </dataValidation>
    <dataValidation type="whole" operator="greaterThanOrEqual" allowBlank="1" showInputMessage="1" showErrorMessage="1" error="въведете цяло положително число" sqref="E90 G90:I90">
      <formula1>0</formula1>
    </dataValidation>
    <dataValidation type="whole" allowBlank="1" showInputMessage="1" showErrorMessage="1" error="въведете цяло число" sqref="E92:E96 G92:I96 E55:E89 E34:E53 E22:E32 G55:I89 G34:I53 G22:I32 F22:F96 E105:I105">
      <formula1>-10000000000000000</formula1>
      <formula2>10000000000000000</formula2>
    </dataValidation>
  </dataValidations>
  <pageMargins left="0.35433070866141736" right="0.23622047244094491" top="0.31496062992125984" bottom="0.35433070866141736" header="0.19685039370078741" footer="0.23622047244094491"/>
  <pageSetup paperSize="9" scale="45" orientation="portrait" r:id="rId44"/>
  <headerFooter alignWithMargins="0"/>
  <legacy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filterMode="1"/>
  <dimension ref="A1:IG923"/>
  <sheetViews>
    <sheetView topLeftCell="B750" zoomScale="75" zoomScaleNormal="75" zoomScaleSheetLayoutView="85" workbookViewId="0">
      <selection activeCell="D4" sqref="D4"/>
    </sheetView>
  </sheetViews>
  <sheetFormatPr defaultRowHeight="15.75"/>
  <cols>
    <col min="1" max="1" width="5.28515625" style="2" hidden="1" customWidth="1"/>
    <col min="2" max="2" width="10.140625" style="2" customWidth="1"/>
    <col min="3" max="3" width="13.28515625" style="2" customWidth="1"/>
    <col min="4" max="4" width="90.7109375" style="3" customWidth="1"/>
    <col min="5" max="5" width="18.7109375" style="2" customWidth="1"/>
    <col min="6" max="7" width="17.7109375" style="2" customWidth="1"/>
    <col min="8" max="8" width="20" style="2" bestFit="1" customWidth="1"/>
    <col min="9" max="10" width="17.7109375" style="2" customWidth="1"/>
    <col min="11" max="11" width="20" style="2" bestFit="1" customWidth="1"/>
    <col min="12" max="12" width="17.7109375" style="2" customWidth="1"/>
    <col min="13" max="13" width="9.85546875" style="7" hidden="1" customWidth="1"/>
    <col min="14" max="14" width="1.5703125" style="8" customWidth="1"/>
    <col min="15" max="16384" width="9.140625" style="2"/>
  </cols>
  <sheetData>
    <row r="1" spans="1:14" ht="18.75" hidden="1" customHeight="1">
      <c r="A1" s="2" t="s">
        <v>165</v>
      </c>
      <c r="B1" s="2" t="s">
        <v>166</v>
      </c>
      <c r="C1" s="2" t="s">
        <v>167</v>
      </c>
      <c r="D1" s="3" t="s">
        <v>168</v>
      </c>
      <c r="E1" s="2" t="s">
        <v>169</v>
      </c>
      <c r="F1" s="2" t="s">
        <v>170</v>
      </c>
      <c r="G1" s="2" t="s">
        <v>170</v>
      </c>
      <c r="H1" s="2" t="s">
        <v>170</v>
      </c>
      <c r="I1" s="2" t="s">
        <v>170</v>
      </c>
      <c r="J1" s="2" t="s">
        <v>170</v>
      </c>
      <c r="K1" s="2" t="s">
        <v>170</v>
      </c>
      <c r="L1" s="2" t="s">
        <v>170</v>
      </c>
      <c r="M1" s="4" t="s">
        <v>2186</v>
      </c>
      <c r="N1" s="5"/>
    </row>
    <row r="2" spans="1:14" ht="12.75" customHeight="1">
      <c r="A2" s="2">
        <v>2</v>
      </c>
      <c r="B2" s="103"/>
      <c r="D2" s="104"/>
      <c r="E2" s="103"/>
      <c r="F2" s="103"/>
      <c r="G2" s="103"/>
      <c r="H2" s="103"/>
      <c r="I2" s="103"/>
      <c r="J2" s="103"/>
      <c r="K2" s="103"/>
      <c r="L2" s="103"/>
      <c r="M2" s="7">
        <v>1</v>
      </c>
      <c r="N2" s="105"/>
    </row>
    <row r="3" spans="1:14">
      <c r="B3" s="1475" t="s">
        <v>860</v>
      </c>
      <c r="C3" s="106">
        <v>2024</v>
      </c>
      <c r="D3" s="104"/>
      <c r="E3" s="107"/>
      <c r="F3" s="103"/>
      <c r="G3" s="103"/>
      <c r="H3" s="103"/>
      <c r="I3" s="103"/>
      <c r="J3" s="103"/>
      <c r="K3" s="103"/>
      <c r="L3" s="103"/>
      <c r="M3" s="7">
        <v>1</v>
      </c>
      <c r="N3" s="108"/>
    </row>
    <row r="4" spans="1:14">
      <c r="B4" s="103"/>
      <c r="C4" s="1767" t="s">
        <v>2127</v>
      </c>
      <c r="D4" s="104"/>
      <c r="E4" s="109"/>
      <c r="F4" s="103"/>
      <c r="G4" s="103"/>
      <c r="H4" s="103"/>
      <c r="I4" s="103"/>
      <c r="J4" s="103"/>
      <c r="K4" s="103"/>
      <c r="L4" s="103"/>
      <c r="M4" s="7">
        <v>1</v>
      </c>
      <c r="N4" s="108"/>
    </row>
    <row r="5" spans="1:14">
      <c r="B5" s="103"/>
      <c r="C5" s="110"/>
      <c r="D5" s="104"/>
      <c r="E5" s="103" t="s">
        <v>457</v>
      </c>
      <c r="F5" s="103" t="s">
        <v>457</v>
      </c>
      <c r="G5" s="103" t="s">
        <v>457</v>
      </c>
      <c r="H5" s="103" t="s">
        <v>457</v>
      </c>
      <c r="I5" s="103" t="s">
        <v>457</v>
      </c>
      <c r="J5" s="103" t="s">
        <v>457</v>
      </c>
      <c r="K5" s="103" t="s">
        <v>457</v>
      </c>
      <c r="L5" s="103" t="s">
        <v>457</v>
      </c>
      <c r="M5" s="7">
        <v>1</v>
      </c>
      <c r="N5" s="108"/>
    </row>
    <row r="6" spans="1:14">
      <c r="B6" s="103"/>
      <c r="C6" s="111"/>
      <c r="D6" s="112"/>
      <c r="E6" s="109"/>
      <c r="F6" s="103" t="s">
        <v>457</v>
      </c>
      <c r="G6" s="103" t="s">
        <v>457</v>
      </c>
      <c r="H6" s="103" t="s">
        <v>457</v>
      </c>
      <c r="I6" s="103" t="s">
        <v>457</v>
      </c>
      <c r="J6" s="103" t="s">
        <v>457</v>
      </c>
      <c r="K6" s="103" t="s">
        <v>457</v>
      </c>
      <c r="L6" s="103" t="s">
        <v>457</v>
      </c>
      <c r="M6" s="7">
        <v>1</v>
      </c>
      <c r="N6" s="108"/>
    </row>
    <row r="7" spans="1:14" ht="15.75" customHeight="1">
      <c r="B7" s="1976" t="str">
        <f>VLOOKUP(E15,SMETKA,2,FALSE)</f>
        <v>ОТЧЕТНИ ДАННИ ПО ЕБК ЗА ИЗПЪЛНЕНИЕТО НА БЮДЖЕТА</v>
      </c>
      <c r="C7" s="1977"/>
      <c r="D7" s="1977"/>
      <c r="E7" s="103"/>
      <c r="F7" s="113"/>
      <c r="G7" s="113"/>
      <c r="H7" s="113"/>
      <c r="I7" s="113"/>
      <c r="J7" s="113"/>
      <c r="K7" s="113"/>
      <c r="L7" s="113"/>
      <c r="M7" s="7">
        <v>1</v>
      </c>
      <c r="N7" s="108"/>
    </row>
    <row r="8" spans="1:14" ht="18.75" customHeight="1">
      <c r="C8" s="111"/>
      <c r="D8" s="112"/>
      <c r="E8" s="113" t="s">
        <v>458</v>
      </c>
      <c r="F8" s="113" t="s">
        <v>820</v>
      </c>
      <c r="G8" s="113"/>
      <c r="H8" s="114"/>
      <c r="I8" s="113"/>
      <c r="J8" s="113"/>
      <c r="K8" s="113"/>
      <c r="L8" s="113"/>
      <c r="M8" s="7">
        <v>1</v>
      </c>
      <c r="N8" s="108"/>
    </row>
    <row r="9" spans="1:14" ht="27" customHeight="1">
      <c r="B9" s="1978" t="s">
        <v>2185</v>
      </c>
      <c r="C9" s="1979"/>
      <c r="D9" s="1980"/>
      <c r="E9" s="115">
        <f>DATE($C$3,1,1)</f>
        <v>45292</v>
      </c>
      <c r="F9" s="116">
        <v>45565</v>
      </c>
      <c r="G9" s="113"/>
      <c r="H9" s="1403"/>
      <c r="I9" s="1910"/>
      <c r="J9" s="1911"/>
      <c r="K9" s="113"/>
      <c r="L9" s="113"/>
      <c r="M9" s="7">
        <v>1</v>
      </c>
      <c r="N9" s="108"/>
    </row>
    <row r="10" spans="1:14">
      <c r="B10" s="117" t="s">
        <v>785</v>
      </c>
      <c r="C10" s="103"/>
      <c r="D10" s="104"/>
      <c r="E10" s="113"/>
      <c r="F10" s="1640" t="str">
        <f>VLOOKUP(F9,DateName,2,FALSE)</f>
        <v>септември</v>
      </c>
      <c r="G10" s="113"/>
      <c r="H10" s="114"/>
      <c r="I10" s="1912" t="s">
        <v>952</v>
      </c>
      <c r="J10" s="1912"/>
      <c r="K10" s="113"/>
      <c r="L10" s="113"/>
      <c r="M10" s="7">
        <v>1</v>
      </c>
      <c r="N10" s="108"/>
    </row>
    <row r="11" spans="1:14" ht="10.5" customHeight="1">
      <c r="B11" s="117"/>
      <c r="C11" s="103"/>
      <c r="D11" s="104"/>
      <c r="E11" s="117"/>
      <c r="F11" s="103"/>
      <c r="G11" s="113"/>
      <c r="H11" s="114"/>
      <c r="I11" s="1913"/>
      <c r="J11" s="1913"/>
      <c r="K11" s="113"/>
      <c r="L11" s="113"/>
      <c r="M11" s="7">
        <v>1</v>
      </c>
      <c r="N11" s="108"/>
    </row>
    <row r="12" spans="1:14" ht="27" customHeight="1">
      <c r="B12" s="1940" t="e">
        <f>VLOOKUP(F12,PRBK,2,FALSE)</f>
        <v>#N/A</v>
      </c>
      <c r="C12" s="1941"/>
      <c r="D12" s="1942"/>
      <c r="E12" s="118" t="s">
        <v>946</v>
      </c>
      <c r="F12" s="1530"/>
      <c r="G12" s="113"/>
      <c r="H12" s="114"/>
      <c r="I12" s="1913"/>
      <c r="J12" s="1913"/>
      <c r="K12" s="113"/>
      <c r="L12" s="113"/>
      <c r="M12" s="7">
        <v>1</v>
      </c>
      <c r="N12" s="108"/>
    </row>
    <row r="13" spans="1:14" ht="18" customHeight="1">
      <c r="B13" s="119" t="s">
        <v>786</v>
      </c>
      <c r="C13" s="103"/>
      <c r="D13" s="104"/>
      <c r="E13" s="120"/>
      <c r="F13" s="114"/>
      <c r="G13" s="114" t="s">
        <v>457</v>
      </c>
      <c r="H13" s="121"/>
      <c r="I13" s="122"/>
      <c r="J13" s="123"/>
      <c r="K13" s="123" t="s">
        <v>457</v>
      </c>
      <c r="L13" s="123" t="s">
        <v>457</v>
      </c>
      <c r="M13" s="7">
        <v>1</v>
      </c>
      <c r="N13" s="108"/>
    </row>
    <row r="14" spans="1:14" ht="20.25" customHeight="1">
      <c r="B14" s="117"/>
      <c r="C14" s="103"/>
      <c r="D14" s="104"/>
      <c r="E14" s="120"/>
      <c r="F14" s="114"/>
      <c r="G14" s="113"/>
      <c r="H14" s="121"/>
      <c r="I14" s="122"/>
      <c r="J14" s="123"/>
      <c r="K14" s="113"/>
      <c r="L14" s="113"/>
      <c r="M14" s="7">
        <v>1</v>
      </c>
      <c r="N14" s="108"/>
    </row>
    <row r="15" spans="1:14" ht="21" customHeight="1">
      <c r="B15" s="117"/>
      <c r="C15" s="103"/>
      <c r="D15" s="674" t="s">
        <v>876</v>
      </c>
      <c r="E15" s="125">
        <v>0</v>
      </c>
      <c r="F15" s="126" t="str">
        <f>+IF(+E15=0,"БЮДЖЕТ",+IF(+E15=98,"СЕС - КСФ",+IF(+E15=42,"СЕС - РА",+IF(+E15=96,"СЕС - ДЕС",+IF(+E15=97,"СЕС - ДМП",+IF(+E15=33,"Чужди средства"))))))</f>
        <v>БЮДЖЕТ</v>
      </c>
      <c r="G15" s="113"/>
      <c r="H15" s="121"/>
      <c r="I15" s="122"/>
      <c r="J15" s="123"/>
      <c r="K15" s="113"/>
      <c r="L15" s="113"/>
      <c r="M15" s="7">
        <v>1</v>
      </c>
      <c r="N15" s="108"/>
    </row>
    <row r="16" spans="1:14" ht="18.75" customHeight="1">
      <c r="A16" s="10"/>
      <c r="B16" s="1645" t="str">
        <f>CONCATENATE("Бланка версия ",$C$4, " от ",$C$3,"г.")</f>
        <v>Бланка версия 1.01 от 2024г.</v>
      </c>
      <c r="C16" s="127"/>
      <c r="D16" s="127"/>
      <c r="E16" s="110"/>
      <c r="F16" s="113"/>
      <c r="G16" s="113"/>
      <c r="H16" s="121"/>
      <c r="I16" s="122"/>
      <c r="J16" s="123"/>
      <c r="K16" s="113"/>
      <c r="L16" s="113"/>
      <c r="M16" s="7">
        <v>1</v>
      </c>
      <c r="N16" s="108"/>
    </row>
    <row r="17" spans="1:14" ht="26.25" customHeight="1">
      <c r="A17" s="10"/>
      <c r="B17" s="103"/>
      <c r="C17" s="111"/>
      <c r="D17" s="122"/>
      <c r="E17" s="122"/>
      <c r="F17" s="122"/>
      <c r="G17" s="122"/>
      <c r="H17" s="122"/>
      <c r="I17" s="122"/>
      <c r="J17" s="123"/>
      <c r="K17" s="113"/>
      <c r="L17" s="113"/>
      <c r="M17" s="7">
        <v>1</v>
      </c>
      <c r="N17" s="108"/>
    </row>
    <row r="18" spans="1:14" ht="16.5" thickBot="1">
      <c r="B18" s="103"/>
      <c r="C18" s="111"/>
      <c r="D18" s="112"/>
      <c r="F18" s="128"/>
      <c r="G18" s="128"/>
      <c r="H18" s="129"/>
      <c r="I18" s="128"/>
      <c r="J18" s="130"/>
      <c r="K18" s="128"/>
      <c r="L18" s="130" t="s">
        <v>459</v>
      </c>
      <c r="M18" s="7">
        <v>1</v>
      </c>
      <c r="N18" s="108"/>
    </row>
    <row r="19" spans="1:14" ht="22.5" customHeight="1">
      <c r="A19" s="10"/>
      <c r="B19" s="131"/>
      <c r="C19" s="132"/>
      <c r="D19" s="133" t="s">
        <v>877</v>
      </c>
      <c r="E19" s="1981" t="str">
        <f>CONCATENATE("Уточнен план ", $C$3, " - ПРИХОДИ")</f>
        <v>Уточнен план 2024 - ПРИХОДИ</v>
      </c>
      <c r="F19" s="1982"/>
      <c r="G19" s="1982"/>
      <c r="H19" s="1983"/>
      <c r="I19" s="1987" t="str">
        <f>CONCATENATE("Отчет ", $C$3, " - ПРИХОДИ")</f>
        <v>Отчет 2024 - ПРИХОДИ</v>
      </c>
      <c r="J19" s="1988"/>
      <c r="K19" s="1988"/>
      <c r="L19" s="1989"/>
      <c r="M19" s="7">
        <v>1</v>
      </c>
      <c r="N19" s="108"/>
    </row>
    <row r="20" spans="1:14" ht="49.5" customHeight="1">
      <c r="B20" s="134" t="s">
        <v>62</v>
      </c>
      <c r="C20" s="135" t="s">
        <v>460</v>
      </c>
      <c r="D20" s="136" t="s">
        <v>878</v>
      </c>
      <c r="E20" s="137" t="s">
        <v>947</v>
      </c>
      <c r="F20" s="1395" t="s">
        <v>789</v>
      </c>
      <c r="G20" s="1396" t="s">
        <v>790</v>
      </c>
      <c r="H20" s="1397" t="s">
        <v>788</v>
      </c>
      <c r="I20" s="1541" t="s">
        <v>948</v>
      </c>
      <c r="J20" s="1542" t="s">
        <v>949</v>
      </c>
      <c r="K20" s="1543" t="s">
        <v>950</v>
      </c>
      <c r="L20" s="1404" t="s">
        <v>951</v>
      </c>
      <c r="M20" s="7">
        <v>1</v>
      </c>
      <c r="N20" s="138"/>
    </row>
    <row r="21" spans="1:14" ht="18.75">
      <c r="B21" s="139"/>
      <c r="C21" s="140"/>
      <c r="D21" s="141" t="s">
        <v>461</v>
      </c>
      <c r="E21" s="142" t="s">
        <v>171</v>
      </c>
      <c r="F21" s="143" t="s">
        <v>172</v>
      </c>
      <c r="G21" s="144" t="s">
        <v>703</v>
      </c>
      <c r="H21" s="145" t="s">
        <v>704</v>
      </c>
      <c r="I21" s="143" t="s">
        <v>683</v>
      </c>
      <c r="J21" s="144" t="s">
        <v>853</v>
      </c>
      <c r="K21" s="145" t="s">
        <v>854</v>
      </c>
      <c r="L21" s="1405" t="s">
        <v>855</v>
      </c>
      <c r="M21" s="7">
        <v>1</v>
      </c>
      <c r="N21" s="138"/>
    </row>
    <row r="22" spans="1:14" s="11" customFormat="1" ht="18.75" hidden="1" customHeight="1">
      <c r="A22" s="11">
        <v>5</v>
      </c>
      <c r="B22" s="146">
        <v>100</v>
      </c>
      <c r="C22" s="1974" t="s">
        <v>462</v>
      </c>
      <c r="D22" s="1975"/>
      <c r="E22" s="148">
        <f t="shared" ref="E22:L22" si="0">SUM(E23:E25,E26:E27)</f>
        <v>0</v>
      </c>
      <c r="F22" s="148">
        <f t="shared" si="0"/>
        <v>0</v>
      </c>
      <c r="G22" s="148">
        <f t="shared" si="0"/>
        <v>0</v>
      </c>
      <c r="H22" s="148">
        <f t="shared" si="0"/>
        <v>0</v>
      </c>
      <c r="I22" s="148">
        <f t="shared" si="0"/>
        <v>0</v>
      </c>
      <c r="J22" s="148">
        <f t="shared" si="0"/>
        <v>0</v>
      </c>
      <c r="K22" s="148">
        <f t="shared" si="0"/>
        <v>0</v>
      </c>
      <c r="L22" s="148">
        <f t="shared" si="0"/>
        <v>0</v>
      </c>
      <c r="M22" s="7" t="str">
        <f>(IF($E22&lt;&gt;0,$M$2,IF($L22&lt;&gt;0,$M$2,"")))</f>
        <v/>
      </c>
      <c r="N22" s="138"/>
    </row>
    <row r="23" spans="1:14" ht="18.75" hidden="1" customHeight="1">
      <c r="A23" s="2">
        <v>10</v>
      </c>
      <c r="B23" s="149"/>
      <c r="C23" s="150">
        <v>101</v>
      </c>
      <c r="D23" s="151" t="s">
        <v>463</v>
      </c>
      <c r="E23" s="281">
        <f>F23+G23+H23</f>
        <v>0</v>
      </c>
      <c r="F23" s="482">
        <v>0</v>
      </c>
      <c r="G23" s="483">
        <v>0</v>
      </c>
      <c r="H23" s="154">
        <v>0</v>
      </c>
      <c r="I23" s="482">
        <v>0</v>
      </c>
      <c r="J23" s="483">
        <v>0</v>
      </c>
      <c r="K23" s="154">
        <v>0</v>
      </c>
      <c r="L23" s="281">
        <f>I23+J23+K23</f>
        <v>0</v>
      </c>
      <c r="M23" s="7" t="str">
        <f t="shared" ref="M23:M89" si="1">(IF($E23&lt;&gt;0,$M$2,IF($L23&lt;&gt;0,$M$2,"")))</f>
        <v/>
      </c>
      <c r="N23" s="155"/>
    </row>
    <row r="24" spans="1:14" ht="18.75" hidden="1" customHeight="1">
      <c r="A24" s="2">
        <v>15</v>
      </c>
      <c r="B24" s="149"/>
      <c r="C24" s="156">
        <v>102</v>
      </c>
      <c r="D24" s="157" t="s">
        <v>2050</v>
      </c>
      <c r="E24" s="295">
        <f>F24+G24+H24</f>
        <v>0</v>
      </c>
      <c r="F24" s="484">
        <v>0</v>
      </c>
      <c r="G24" s="485">
        <v>0</v>
      </c>
      <c r="H24" s="160">
        <v>0</v>
      </c>
      <c r="I24" s="484">
        <v>0</v>
      </c>
      <c r="J24" s="485">
        <v>0</v>
      </c>
      <c r="K24" s="160">
        <v>0</v>
      </c>
      <c r="L24" s="295">
        <f>I24+J24+K24</f>
        <v>0</v>
      </c>
      <c r="M24" s="7" t="str">
        <f t="shared" si="1"/>
        <v/>
      </c>
      <c r="N24" s="155"/>
    </row>
    <row r="25" spans="1:14" ht="18.75" hidden="1" customHeight="1">
      <c r="A25" s="2">
        <v>20</v>
      </c>
      <c r="B25" s="149"/>
      <c r="C25" s="156">
        <v>103</v>
      </c>
      <c r="D25" s="157" t="s">
        <v>2051</v>
      </c>
      <c r="E25" s="295">
        <f>F25+G25+H25</f>
        <v>0</v>
      </c>
      <c r="F25" s="484">
        <v>0</v>
      </c>
      <c r="G25" s="159"/>
      <c r="H25" s="160">
        <v>0</v>
      </c>
      <c r="I25" s="484">
        <v>0</v>
      </c>
      <c r="J25" s="159"/>
      <c r="K25" s="160">
        <v>0</v>
      </c>
      <c r="L25" s="295">
        <f>I25+J25+K25</f>
        <v>0</v>
      </c>
      <c r="M25" s="7" t="str">
        <f t="shared" si="1"/>
        <v/>
      </c>
      <c r="N25" s="155"/>
    </row>
    <row r="26" spans="1:14" ht="18.75" hidden="1" customHeight="1">
      <c r="A26" s="2">
        <v>20</v>
      </c>
      <c r="B26" s="149"/>
      <c r="C26" s="156">
        <v>108</v>
      </c>
      <c r="D26" s="161" t="s">
        <v>2052</v>
      </c>
      <c r="E26" s="295">
        <f>F26+G26+H26</f>
        <v>0</v>
      </c>
      <c r="F26" s="484">
        <v>0</v>
      </c>
      <c r="G26" s="485">
        <v>0</v>
      </c>
      <c r="H26" s="160">
        <v>0</v>
      </c>
      <c r="I26" s="484">
        <v>0</v>
      </c>
      <c r="J26" s="485">
        <v>0</v>
      </c>
      <c r="K26" s="160">
        <v>0</v>
      </c>
      <c r="L26" s="295">
        <f>I26+J26+K26</f>
        <v>0</v>
      </c>
      <c r="M26" s="7" t="str">
        <f t="shared" si="1"/>
        <v/>
      </c>
      <c r="N26" s="155"/>
    </row>
    <row r="27" spans="1:14" ht="32.25" hidden="1" customHeight="1">
      <c r="A27" s="14">
        <v>21</v>
      </c>
      <c r="B27" s="149"/>
      <c r="C27" s="162">
        <v>109</v>
      </c>
      <c r="D27" s="163" t="s">
        <v>2053</v>
      </c>
      <c r="E27" s="314">
        <f>F27+G27+H27</f>
        <v>0</v>
      </c>
      <c r="F27" s="1463">
        <v>0</v>
      </c>
      <c r="G27" s="1464">
        <v>0</v>
      </c>
      <c r="H27" s="166">
        <v>0</v>
      </c>
      <c r="I27" s="1463">
        <v>0</v>
      </c>
      <c r="J27" s="1464">
        <v>0</v>
      </c>
      <c r="K27" s="166">
        <v>0</v>
      </c>
      <c r="L27" s="314">
        <f>I27+J27+K27</f>
        <v>0</v>
      </c>
      <c r="M27" s="7" t="str">
        <f t="shared" si="1"/>
        <v/>
      </c>
      <c r="N27" s="155"/>
    </row>
    <row r="28" spans="1:14" s="15" customFormat="1" ht="18.75" hidden="1" customHeight="1">
      <c r="A28" s="15">
        <v>25</v>
      </c>
      <c r="B28" s="167">
        <v>200</v>
      </c>
      <c r="C28" s="1974" t="s">
        <v>464</v>
      </c>
      <c r="D28" s="1975"/>
      <c r="E28" s="1364">
        <f t="shared" ref="E28:L28" si="2">SUM(E29:E32)</f>
        <v>0</v>
      </c>
      <c r="F28" s="168">
        <f t="shared" si="2"/>
        <v>0</v>
      </c>
      <c r="G28" s="169">
        <f t="shared" si="2"/>
        <v>0</v>
      </c>
      <c r="H28" s="170">
        <f>SUM(H29:H32)</f>
        <v>0</v>
      </c>
      <c r="I28" s="168">
        <f t="shared" si="2"/>
        <v>0</v>
      </c>
      <c r="J28" s="169">
        <f t="shared" si="2"/>
        <v>0</v>
      </c>
      <c r="K28" s="170">
        <f>SUM(K29:K32)</f>
        <v>0</v>
      </c>
      <c r="L28" s="1364">
        <f t="shared" si="2"/>
        <v>0</v>
      </c>
      <c r="M28" s="7" t="str">
        <f t="shared" si="1"/>
        <v/>
      </c>
      <c r="N28" s="155"/>
    </row>
    <row r="29" spans="1:14" ht="18.75" hidden="1" customHeight="1">
      <c r="A29" s="2">
        <v>30</v>
      </c>
      <c r="B29" s="171"/>
      <c r="C29" s="150">
        <v>201</v>
      </c>
      <c r="D29" s="151" t="s">
        <v>465</v>
      </c>
      <c r="E29" s="281">
        <f t="shared" ref="E29:E93" si="3">F29+G29+H29</f>
        <v>0</v>
      </c>
      <c r="F29" s="482">
        <v>0</v>
      </c>
      <c r="G29" s="483">
        <v>0</v>
      </c>
      <c r="H29" s="154">
        <v>0</v>
      </c>
      <c r="I29" s="482">
        <v>0</v>
      </c>
      <c r="J29" s="483">
        <v>0</v>
      </c>
      <c r="K29" s="154">
        <v>0</v>
      </c>
      <c r="L29" s="281">
        <f>I29+J29+K29</f>
        <v>0</v>
      </c>
      <c r="M29" s="7" t="str">
        <f t="shared" si="1"/>
        <v/>
      </c>
      <c r="N29" s="155"/>
    </row>
    <row r="30" spans="1:14" ht="18.75" hidden="1" customHeight="1">
      <c r="A30" s="2">
        <v>35</v>
      </c>
      <c r="B30" s="171"/>
      <c r="C30" s="156">
        <v>202</v>
      </c>
      <c r="D30" s="157" t="s">
        <v>123</v>
      </c>
      <c r="E30" s="295">
        <f t="shared" si="3"/>
        <v>0</v>
      </c>
      <c r="F30" s="484">
        <v>0</v>
      </c>
      <c r="G30" s="485">
        <v>0</v>
      </c>
      <c r="H30" s="160">
        <v>0</v>
      </c>
      <c r="I30" s="484">
        <v>0</v>
      </c>
      <c r="J30" s="485">
        <v>0</v>
      </c>
      <c r="K30" s="160">
        <v>0</v>
      </c>
      <c r="L30" s="295">
        <f>I30+J30+K30</f>
        <v>0</v>
      </c>
      <c r="M30" s="7" t="str">
        <f t="shared" si="1"/>
        <v/>
      </c>
      <c r="N30" s="155"/>
    </row>
    <row r="31" spans="1:14" ht="18.75" hidden="1" customHeight="1">
      <c r="A31" s="2">
        <v>40</v>
      </c>
      <c r="B31" s="171"/>
      <c r="C31" s="156">
        <v>203</v>
      </c>
      <c r="D31" s="157" t="s">
        <v>124</v>
      </c>
      <c r="E31" s="295">
        <f t="shared" si="3"/>
        <v>0</v>
      </c>
      <c r="F31" s="484">
        <v>0</v>
      </c>
      <c r="G31" s="485">
        <v>0</v>
      </c>
      <c r="H31" s="160">
        <v>0</v>
      </c>
      <c r="I31" s="484">
        <v>0</v>
      </c>
      <c r="J31" s="485">
        <v>0</v>
      </c>
      <c r="K31" s="160">
        <v>0</v>
      </c>
      <c r="L31" s="295">
        <f>I31+J31+K31</f>
        <v>0</v>
      </c>
      <c r="M31" s="7" t="str">
        <f t="shared" si="1"/>
        <v/>
      </c>
      <c r="N31" s="155"/>
    </row>
    <row r="32" spans="1:14" ht="18.75" hidden="1" customHeight="1">
      <c r="A32" s="2">
        <v>45</v>
      </c>
      <c r="B32" s="171"/>
      <c r="C32" s="162">
        <v>204</v>
      </c>
      <c r="D32" s="172" t="s">
        <v>125</v>
      </c>
      <c r="E32" s="287">
        <f t="shared" si="3"/>
        <v>0</v>
      </c>
      <c r="F32" s="486">
        <v>0</v>
      </c>
      <c r="G32" s="487">
        <v>0</v>
      </c>
      <c r="H32" s="175">
        <v>0</v>
      </c>
      <c r="I32" s="486">
        <v>0</v>
      </c>
      <c r="J32" s="487">
        <v>0</v>
      </c>
      <c r="K32" s="175">
        <v>0</v>
      </c>
      <c r="L32" s="287">
        <f>I32+J32+K32</f>
        <v>0</v>
      </c>
      <c r="M32" s="7" t="str">
        <f t="shared" si="1"/>
        <v/>
      </c>
      <c r="N32" s="155"/>
    </row>
    <row r="33" spans="1:14" s="15" customFormat="1" ht="18.75" hidden="1" customHeight="1">
      <c r="A33" s="15">
        <v>50</v>
      </c>
      <c r="B33" s="167">
        <v>400</v>
      </c>
      <c r="C33" s="1974" t="s">
        <v>126</v>
      </c>
      <c r="D33" s="1975"/>
      <c r="E33" s="1364">
        <f t="shared" ref="E33:L33" si="4">SUM(E34:E38)</f>
        <v>0</v>
      </c>
      <c r="F33" s="168">
        <f t="shared" si="4"/>
        <v>0</v>
      </c>
      <c r="G33" s="169">
        <f t="shared" si="4"/>
        <v>0</v>
      </c>
      <c r="H33" s="170">
        <f>SUM(H34:H38)</f>
        <v>0</v>
      </c>
      <c r="I33" s="168">
        <f t="shared" si="4"/>
        <v>0</v>
      </c>
      <c r="J33" s="169">
        <f t="shared" si="4"/>
        <v>0</v>
      </c>
      <c r="K33" s="170">
        <f>SUM(K34:K38)</f>
        <v>0</v>
      </c>
      <c r="L33" s="1364">
        <f t="shared" si="4"/>
        <v>0</v>
      </c>
      <c r="M33" s="7" t="str">
        <f t="shared" si="1"/>
        <v/>
      </c>
      <c r="N33" s="155"/>
    </row>
    <row r="34" spans="1:14" ht="18.75" hidden="1" customHeight="1">
      <c r="A34" s="2">
        <v>55</v>
      </c>
      <c r="B34" s="149"/>
      <c r="C34" s="150">
        <v>401</v>
      </c>
      <c r="D34" s="176" t="s">
        <v>127</v>
      </c>
      <c r="E34" s="281">
        <f t="shared" si="3"/>
        <v>0</v>
      </c>
      <c r="F34" s="482">
        <v>0</v>
      </c>
      <c r="G34" s="483">
        <v>0</v>
      </c>
      <c r="H34" s="154">
        <v>0</v>
      </c>
      <c r="I34" s="482">
        <v>0</v>
      </c>
      <c r="J34" s="483">
        <v>0</v>
      </c>
      <c r="K34" s="154">
        <v>0</v>
      </c>
      <c r="L34" s="281">
        <f>I34+J34+K34</f>
        <v>0</v>
      </c>
      <c r="M34" s="7" t="str">
        <f t="shared" si="1"/>
        <v/>
      </c>
      <c r="N34" s="155"/>
    </row>
    <row r="35" spans="1:14" ht="18.75" hidden="1" customHeight="1">
      <c r="A35" s="2">
        <v>56</v>
      </c>
      <c r="B35" s="149"/>
      <c r="C35" s="156">
        <v>402</v>
      </c>
      <c r="D35" s="177" t="s">
        <v>128</v>
      </c>
      <c r="E35" s="295">
        <f t="shared" si="3"/>
        <v>0</v>
      </c>
      <c r="F35" s="484">
        <v>0</v>
      </c>
      <c r="G35" s="485">
        <v>0</v>
      </c>
      <c r="H35" s="160">
        <v>0</v>
      </c>
      <c r="I35" s="484">
        <v>0</v>
      </c>
      <c r="J35" s="485">
        <v>0</v>
      </c>
      <c r="K35" s="160">
        <v>0</v>
      </c>
      <c r="L35" s="295">
        <f>I35+J35+K35</f>
        <v>0</v>
      </c>
      <c r="M35" s="7" t="str">
        <f t="shared" si="1"/>
        <v/>
      </c>
      <c r="N35" s="155"/>
    </row>
    <row r="36" spans="1:14" ht="18" hidden="1" customHeight="1">
      <c r="A36" s="2">
        <v>57</v>
      </c>
      <c r="B36" s="149"/>
      <c r="C36" s="156">
        <v>403</v>
      </c>
      <c r="D36" s="178" t="s">
        <v>879</v>
      </c>
      <c r="E36" s="295">
        <f t="shared" si="3"/>
        <v>0</v>
      </c>
      <c r="F36" s="484">
        <v>0</v>
      </c>
      <c r="G36" s="485">
        <v>0</v>
      </c>
      <c r="H36" s="160">
        <v>0</v>
      </c>
      <c r="I36" s="484">
        <v>0</v>
      </c>
      <c r="J36" s="485">
        <v>0</v>
      </c>
      <c r="K36" s="160">
        <v>0</v>
      </c>
      <c r="L36" s="295">
        <f>I36+J36+K36</f>
        <v>0</v>
      </c>
      <c r="M36" s="7" t="str">
        <f t="shared" si="1"/>
        <v/>
      </c>
      <c r="N36" s="155"/>
    </row>
    <row r="37" spans="1:14" ht="18.75" hidden="1" customHeight="1">
      <c r="A37" s="14">
        <v>58</v>
      </c>
      <c r="B37" s="111"/>
      <c r="C37" s="156">
        <v>404</v>
      </c>
      <c r="D37" s="177" t="s">
        <v>2054</v>
      </c>
      <c r="E37" s="295">
        <f t="shared" si="3"/>
        <v>0</v>
      </c>
      <c r="F37" s="484">
        <v>0</v>
      </c>
      <c r="G37" s="485">
        <v>0</v>
      </c>
      <c r="H37" s="160">
        <v>0</v>
      </c>
      <c r="I37" s="484">
        <v>0</v>
      </c>
      <c r="J37" s="485">
        <v>0</v>
      </c>
      <c r="K37" s="160">
        <v>0</v>
      </c>
      <c r="L37" s="295">
        <f>I37+J37+K37</f>
        <v>0</v>
      </c>
      <c r="M37" s="7" t="str">
        <f t="shared" si="1"/>
        <v/>
      </c>
      <c r="N37" s="155"/>
    </row>
    <row r="38" spans="1:14" ht="18.75" hidden="1" customHeight="1">
      <c r="A38" s="14">
        <v>59</v>
      </c>
      <c r="B38" s="149"/>
      <c r="C38" s="179">
        <v>411</v>
      </c>
      <c r="D38" s="180" t="s">
        <v>707</v>
      </c>
      <c r="E38" s="287">
        <f t="shared" si="3"/>
        <v>0</v>
      </c>
      <c r="F38" s="486">
        <v>0</v>
      </c>
      <c r="G38" s="487">
        <v>0</v>
      </c>
      <c r="H38" s="175">
        <v>0</v>
      </c>
      <c r="I38" s="486">
        <v>0</v>
      </c>
      <c r="J38" s="487">
        <v>0</v>
      </c>
      <c r="K38" s="175">
        <v>0</v>
      </c>
      <c r="L38" s="287">
        <f>I38+J38+K38</f>
        <v>0</v>
      </c>
      <c r="M38" s="7" t="str">
        <f t="shared" si="1"/>
        <v/>
      </c>
      <c r="N38" s="155"/>
    </row>
    <row r="39" spans="1:14" s="15" customFormat="1" ht="18.75" hidden="1" customHeight="1">
      <c r="A39" s="16">
        <v>65</v>
      </c>
      <c r="B39" s="167">
        <v>800</v>
      </c>
      <c r="C39" s="1974" t="s">
        <v>121</v>
      </c>
      <c r="D39" s="1975"/>
      <c r="E39" s="1364">
        <f t="shared" ref="E39:L39" si="5">SUM(E40:E46)</f>
        <v>0</v>
      </c>
      <c r="F39" s="168">
        <f t="shared" si="5"/>
        <v>0</v>
      </c>
      <c r="G39" s="169">
        <f t="shared" si="5"/>
        <v>0</v>
      </c>
      <c r="H39" s="170">
        <f>SUM(H40:H46)</f>
        <v>0</v>
      </c>
      <c r="I39" s="168">
        <f t="shared" si="5"/>
        <v>0</v>
      </c>
      <c r="J39" s="169">
        <f t="shared" si="5"/>
        <v>0</v>
      </c>
      <c r="K39" s="170">
        <f>SUM(K40:K46)</f>
        <v>0</v>
      </c>
      <c r="L39" s="1364">
        <f t="shared" si="5"/>
        <v>0</v>
      </c>
      <c r="M39" s="7" t="str">
        <f t="shared" si="1"/>
        <v/>
      </c>
      <c r="N39" s="155"/>
    </row>
    <row r="40" spans="1:14" ht="18.75" hidden="1" customHeight="1">
      <c r="A40" s="2">
        <v>70</v>
      </c>
      <c r="B40" s="181"/>
      <c r="C40" s="150">
        <v>801</v>
      </c>
      <c r="D40" s="151" t="s">
        <v>129</v>
      </c>
      <c r="E40" s="281">
        <f t="shared" si="3"/>
        <v>0</v>
      </c>
      <c r="F40" s="482">
        <v>0</v>
      </c>
      <c r="G40" s="483">
        <v>0</v>
      </c>
      <c r="H40" s="154">
        <v>0</v>
      </c>
      <c r="I40" s="482">
        <v>0</v>
      </c>
      <c r="J40" s="483">
        <v>0</v>
      </c>
      <c r="K40" s="154">
        <v>0</v>
      </c>
      <c r="L40" s="281">
        <f t="shared" ref="L40:L46" si="6">I40+J40+K40</f>
        <v>0</v>
      </c>
      <c r="M40" s="7" t="str">
        <f t="shared" si="1"/>
        <v/>
      </c>
      <c r="N40" s="155"/>
    </row>
    <row r="41" spans="1:14" ht="18.75" hidden="1" customHeight="1">
      <c r="A41" s="2">
        <v>75</v>
      </c>
      <c r="B41" s="181"/>
      <c r="C41" s="156">
        <v>802</v>
      </c>
      <c r="D41" s="157" t="s">
        <v>130</v>
      </c>
      <c r="E41" s="295">
        <f t="shared" si="3"/>
        <v>0</v>
      </c>
      <c r="F41" s="484">
        <v>0</v>
      </c>
      <c r="G41" s="485">
        <v>0</v>
      </c>
      <c r="H41" s="160">
        <v>0</v>
      </c>
      <c r="I41" s="484">
        <v>0</v>
      </c>
      <c r="J41" s="485">
        <v>0</v>
      </c>
      <c r="K41" s="160">
        <v>0</v>
      </c>
      <c r="L41" s="295">
        <f t="shared" si="6"/>
        <v>0</v>
      </c>
      <c r="M41" s="7" t="str">
        <f t="shared" si="1"/>
        <v/>
      </c>
      <c r="N41" s="155"/>
    </row>
    <row r="42" spans="1:14" ht="18.75" hidden="1" customHeight="1">
      <c r="A42" s="14">
        <v>80</v>
      </c>
      <c r="B42" s="181"/>
      <c r="C42" s="156">
        <v>804</v>
      </c>
      <c r="D42" s="157" t="s">
        <v>131</v>
      </c>
      <c r="E42" s="295">
        <f t="shared" si="3"/>
        <v>0</v>
      </c>
      <c r="F42" s="484">
        <v>0</v>
      </c>
      <c r="G42" s="485">
        <v>0</v>
      </c>
      <c r="H42" s="160">
        <v>0</v>
      </c>
      <c r="I42" s="484">
        <v>0</v>
      </c>
      <c r="J42" s="485">
        <v>0</v>
      </c>
      <c r="K42" s="160">
        <v>0</v>
      </c>
      <c r="L42" s="295">
        <f t="shared" si="6"/>
        <v>0</v>
      </c>
      <c r="M42" s="7" t="str">
        <f t="shared" si="1"/>
        <v/>
      </c>
      <c r="N42" s="155"/>
    </row>
    <row r="43" spans="1:14" ht="18.75" hidden="1" customHeight="1">
      <c r="A43" s="14">
        <v>85</v>
      </c>
      <c r="B43" s="181"/>
      <c r="C43" s="162">
        <v>809</v>
      </c>
      <c r="D43" s="182" t="s">
        <v>132</v>
      </c>
      <c r="E43" s="295">
        <f>F43+G43+H43</f>
        <v>0</v>
      </c>
      <c r="F43" s="484">
        <v>0</v>
      </c>
      <c r="G43" s="485">
        <v>0</v>
      </c>
      <c r="H43" s="160">
        <v>0</v>
      </c>
      <c r="I43" s="484">
        <v>0</v>
      </c>
      <c r="J43" s="485">
        <v>0</v>
      </c>
      <c r="K43" s="160">
        <v>0</v>
      </c>
      <c r="L43" s="295">
        <f t="shared" si="6"/>
        <v>0</v>
      </c>
      <c r="M43" s="7" t="str">
        <f t="shared" si="1"/>
        <v/>
      </c>
      <c r="N43" s="155"/>
    </row>
    <row r="44" spans="1:14" ht="18.75" hidden="1" customHeight="1">
      <c r="A44" s="14">
        <v>85</v>
      </c>
      <c r="B44" s="181"/>
      <c r="C44" s="162">
        <v>811</v>
      </c>
      <c r="D44" s="182" t="s">
        <v>856</v>
      </c>
      <c r="E44" s="295">
        <f>F44+G44+H44</f>
        <v>0</v>
      </c>
      <c r="F44" s="484">
        <v>0</v>
      </c>
      <c r="G44" s="485">
        <v>0</v>
      </c>
      <c r="H44" s="160">
        <v>0</v>
      </c>
      <c r="I44" s="484">
        <v>0</v>
      </c>
      <c r="J44" s="485">
        <v>0</v>
      </c>
      <c r="K44" s="160">
        <v>0</v>
      </c>
      <c r="L44" s="295">
        <f t="shared" si="6"/>
        <v>0</v>
      </c>
      <c r="M44" s="7" t="str">
        <f t="shared" si="1"/>
        <v/>
      </c>
      <c r="N44" s="155"/>
    </row>
    <row r="45" spans="1:14" ht="18.75" hidden="1" customHeight="1">
      <c r="A45" s="14">
        <v>85</v>
      </c>
      <c r="B45" s="181"/>
      <c r="C45" s="162">
        <v>812</v>
      </c>
      <c r="D45" s="182" t="s">
        <v>857</v>
      </c>
      <c r="E45" s="295">
        <f>F45+G45+H45</f>
        <v>0</v>
      </c>
      <c r="F45" s="484">
        <v>0</v>
      </c>
      <c r="G45" s="485">
        <v>0</v>
      </c>
      <c r="H45" s="160">
        <v>0</v>
      </c>
      <c r="I45" s="484">
        <v>0</v>
      </c>
      <c r="J45" s="485">
        <v>0</v>
      </c>
      <c r="K45" s="160">
        <v>0</v>
      </c>
      <c r="L45" s="295">
        <f t="shared" si="6"/>
        <v>0</v>
      </c>
      <c r="M45" s="7" t="str">
        <f t="shared" si="1"/>
        <v/>
      </c>
      <c r="N45" s="155"/>
    </row>
    <row r="46" spans="1:14" ht="18.75" hidden="1" customHeight="1">
      <c r="A46" s="14">
        <v>85</v>
      </c>
      <c r="B46" s="181"/>
      <c r="C46" s="162">
        <v>814</v>
      </c>
      <c r="D46" s="182" t="s">
        <v>880</v>
      </c>
      <c r="E46" s="287">
        <f t="shared" si="3"/>
        <v>0</v>
      </c>
      <c r="F46" s="486">
        <v>0</v>
      </c>
      <c r="G46" s="487">
        <v>0</v>
      </c>
      <c r="H46" s="175">
        <v>0</v>
      </c>
      <c r="I46" s="486">
        <v>0</v>
      </c>
      <c r="J46" s="487">
        <v>0</v>
      </c>
      <c r="K46" s="175">
        <v>0</v>
      </c>
      <c r="L46" s="287">
        <f t="shared" si="6"/>
        <v>0</v>
      </c>
      <c r="M46" s="7" t="str">
        <f t="shared" si="1"/>
        <v/>
      </c>
      <c r="N46" s="155"/>
    </row>
    <row r="47" spans="1:14" s="15" customFormat="1" ht="18.75" hidden="1" customHeight="1">
      <c r="A47" s="15">
        <v>95</v>
      </c>
      <c r="B47" s="167">
        <v>1000</v>
      </c>
      <c r="C47" s="147" t="s">
        <v>133</v>
      </c>
      <c r="D47" s="183"/>
      <c r="E47" s="1364">
        <f t="shared" ref="E47:L47" si="7">SUM(E48:E51)</f>
        <v>0</v>
      </c>
      <c r="F47" s="168">
        <f t="shared" si="7"/>
        <v>0</v>
      </c>
      <c r="G47" s="169">
        <f t="shared" si="7"/>
        <v>0</v>
      </c>
      <c r="H47" s="170">
        <f>SUM(H48:H51)</f>
        <v>0</v>
      </c>
      <c r="I47" s="168">
        <f t="shared" si="7"/>
        <v>0</v>
      </c>
      <c r="J47" s="169">
        <f t="shared" si="7"/>
        <v>0</v>
      </c>
      <c r="K47" s="170">
        <f>SUM(K48:K51)</f>
        <v>0</v>
      </c>
      <c r="L47" s="1364">
        <f t="shared" si="7"/>
        <v>0</v>
      </c>
      <c r="M47" s="7" t="str">
        <f t="shared" si="1"/>
        <v/>
      </c>
      <c r="N47" s="155"/>
    </row>
    <row r="48" spans="1:14" ht="18.75" hidden="1" customHeight="1">
      <c r="A48" s="2">
        <v>100</v>
      </c>
      <c r="B48" s="181"/>
      <c r="C48" s="150">
        <v>1001</v>
      </c>
      <c r="D48" s="151" t="s">
        <v>134</v>
      </c>
      <c r="E48" s="281">
        <f t="shared" si="3"/>
        <v>0</v>
      </c>
      <c r="F48" s="482">
        <v>0</v>
      </c>
      <c r="G48" s="483">
        <v>0</v>
      </c>
      <c r="H48" s="154">
        <v>0</v>
      </c>
      <c r="I48" s="482">
        <v>0</v>
      </c>
      <c r="J48" s="483">
        <v>0</v>
      </c>
      <c r="K48" s="154">
        <v>0</v>
      </c>
      <c r="L48" s="281">
        <f>I48+J48+K48</f>
        <v>0</v>
      </c>
      <c r="M48" s="7" t="str">
        <f t="shared" si="1"/>
        <v/>
      </c>
      <c r="N48" s="155"/>
    </row>
    <row r="49" spans="1:14" ht="18.75" hidden="1" customHeight="1">
      <c r="A49" s="2">
        <v>105</v>
      </c>
      <c r="B49" s="181"/>
      <c r="C49" s="156">
        <v>1002</v>
      </c>
      <c r="D49" s="157" t="s">
        <v>135</v>
      </c>
      <c r="E49" s="295">
        <f t="shared" si="3"/>
        <v>0</v>
      </c>
      <c r="F49" s="484">
        <v>0</v>
      </c>
      <c r="G49" s="485">
        <v>0</v>
      </c>
      <c r="H49" s="160">
        <v>0</v>
      </c>
      <c r="I49" s="484">
        <v>0</v>
      </c>
      <c r="J49" s="485">
        <v>0</v>
      </c>
      <c r="K49" s="160">
        <v>0</v>
      </c>
      <c r="L49" s="295">
        <f>I49+J49+K49</f>
        <v>0</v>
      </c>
      <c r="M49" s="7" t="str">
        <f t="shared" si="1"/>
        <v/>
      </c>
      <c r="N49" s="155"/>
    </row>
    <row r="50" spans="1:14" ht="18.75" hidden="1" customHeight="1">
      <c r="A50" s="2">
        <v>110</v>
      </c>
      <c r="B50" s="181"/>
      <c r="C50" s="156">
        <v>1004</v>
      </c>
      <c r="D50" s="157" t="s">
        <v>136</v>
      </c>
      <c r="E50" s="295">
        <f t="shared" si="3"/>
        <v>0</v>
      </c>
      <c r="F50" s="484">
        <v>0</v>
      </c>
      <c r="G50" s="485">
        <v>0</v>
      </c>
      <c r="H50" s="160">
        <v>0</v>
      </c>
      <c r="I50" s="484">
        <v>0</v>
      </c>
      <c r="J50" s="485">
        <v>0</v>
      </c>
      <c r="K50" s="160">
        <v>0</v>
      </c>
      <c r="L50" s="295">
        <f>I50+J50+K50</f>
        <v>0</v>
      </c>
      <c r="M50" s="7" t="str">
        <f t="shared" si="1"/>
        <v/>
      </c>
      <c r="N50" s="155"/>
    </row>
    <row r="51" spans="1:14" ht="18.75" hidden="1" customHeight="1">
      <c r="A51" s="2">
        <v>125</v>
      </c>
      <c r="B51" s="181"/>
      <c r="C51" s="179">
        <v>1007</v>
      </c>
      <c r="D51" s="172" t="s">
        <v>137</v>
      </c>
      <c r="E51" s="287">
        <f t="shared" si="3"/>
        <v>0</v>
      </c>
      <c r="F51" s="486">
        <v>0</v>
      </c>
      <c r="G51" s="487">
        <v>0</v>
      </c>
      <c r="H51" s="175">
        <v>0</v>
      </c>
      <c r="I51" s="486">
        <v>0</v>
      </c>
      <c r="J51" s="487">
        <v>0</v>
      </c>
      <c r="K51" s="175">
        <v>0</v>
      </c>
      <c r="L51" s="287">
        <f>I51+J51+K51</f>
        <v>0</v>
      </c>
      <c r="M51" s="7" t="str">
        <f t="shared" si="1"/>
        <v/>
      </c>
      <c r="N51" s="155"/>
    </row>
    <row r="52" spans="1:14" s="15" customFormat="1" ht="18.75" hidden="1" customHeight="1">
      <c r="A52" s="15">
        <v>130</v>
      </c>
      <c r="B52" s="167">
        <v>1300</v>
      </c>
      <c r="C52" s="147" t="s">
        <v>138</v>
      </c>
      <c r="D52" s="183"/>
      <c r="E52" s="1364">
        <f t="shared" ref="E52:L52" si="8">SUM(E53:E57)</f>
        <v>0</v>
      </c>
      <c r="F52" s="168">
        <f t="shared" si="8"/>
        <v>0</v>
      </c>
      <c r="G52" s="169">
        <f t="shared" si="8"/>
        <v>0</v>
      </c>
      <c r="H52" s="170">
        <f>SUM(H53:H57)</f>
        <v>0</v>
      </c>
      <c r="I52" s="168">
        <f t="shared" si="8"/>
        <v>0</v>
      </c>
      <c r="J52" s="169">
        <f t="shared" si="8"/>
        <v>0</v>
      </c>
      <c r="K52" s="170">
        <f>SUM(K53:K57)</f>
        <v>0</v>
      </c>
      <c r="L52" s="1364">
        <f t="shared" si="8"/>
        <v>0</v>
      </c>
      <c r="M52" s="7" t="str">
        <f t="shared" si="1"/>
        <v/>
      </c>
      <c r="N52" s="155"/>
    </row>
    <row r="53" spans="1:14" ht="18.75" hidden="1" customHeight="1">
      <c r="A53" s="2">
        <v>135</v>
      </c>
      <c r="B53" s="149"/>
      <c r="C53" s="150">
        <v>1301</v>
      </c>
      <c r="D53" s="151" t="s">
        <v>139</v>
      </c>
      <c r="E53" s="281">
        <f t="shared" si="3"/>
        <v>0</v>
      </c>
      <c r="F53" s="482">
        <v>0</v>
      </c>
      <c r="G53" s="1661"/>
      <c r="H53" s="154">
        <v>0</v>
      </c>
      <c r="I53" s="482">
        <v>0</v>
      </c>
      <c r="J53" s="1661"/>
      <c r="K53" s="154">
        <v>0</v>
      </c>
      <c r="L53" s="281">
        <f>I53+J53+K53</f>
        <v>0</v>
      </c>
      <c r="M53" s="7" t="str">
        <f t="shared" si="1"/>
        <v/>
      </c>
      <c r="N53" s="155"/>
    </row>
    <row r="54" spans="1:14" ht="18.75" hidden="1" customHeight="1">
      <c r="A54" s="2">
        <v>140</v>
      </c>
      <c r="B54" s="149"/>
      <c r="C54" s="156">
        <v>1302</v>
      </c>
      <c r="D54" s="184" t="s">
        <v>140</v>
      </c>
      <c r="E54" s="295">
        <f t="shared" si="3"/>
        <v>0</v>
      </c>
      <c r="F54" s="484">
        <v>0</v>
      </c>
      <c r="G54" s="1662"/>
      <c r="H54" s="160">
        <v>0</v>
      </c>
      <c r="I54" s="484">
        <v>0</v>
      </c>
      <c r="J54" s="1662"/>
      <c r="K54" s="160">
        <v>0</v>
      </c>
      <c r="L54" s="295">
        <f>I54+J54+K54</f>
        <v>0</v>
      </c>
      <c r="M54" s="7" t="str">
        <f t="shared" si="1"/>
        <v/>
      </c>
      <c r="N54" s="155"/>
    </row>
    <row r="55" spans="1:14" ht="18.75" hidden="1" customHeight="1">
      <c r="A55" s="2">
        <v>145</v>
      </c>
      <c r="B55" s="149"/>
      <c r="C55" s="156">
        <v>1303</v>
      </c>
      <c r="D55" s="184" t="s">
        <v>141</v>
      </c>
      <c r="E55" s="295">
        <f t="shared" si="3"/>
        <v>0</v>
      </c>
      <c r="F55" s="484">
        <v>0</v>
      </c>
      <c r="G55" s="1662"/>
      <c r="H55" s="160">
        <v>0</v>
      </c>
      <c r="I55" s="484">
        <v>0</v>
      </c>
      <c r="J55" s="1662"/>
      <c r="K55" s="160">
        <v>0</v>
      </c>
      <c r="L55" s="295">
        <f>I55+J55+K55</f>
        <v>0</v>
      </c>
      <c r="M55" s="7" t="str">
        <f t="shared" si="1"/>
        <v/>
      </c>
      <c r="N55" s="155"/>
    </row>
    <row r="56" spans="1:14" ht="18.75" hidden="1" customHeight="1">
      <c r="B56" s="149"/>
      <c r="C56" s="156">
        <v>1304</v>
      </c>
      <c r="D56" s="184" t="s">
        <v>142</v>
      </c>
      <c r="E56" s="295">
        <f t="shared" si="3"/>
        <v>0</v>
      </c>
      <c r="F56" s="484">
        <v>0</v>
      </c>
      <c r="G56" s="1662"/>
      <c r="H56" s="160">
        <v>0</v>
      </c>
      <c r="I56" s="484">
        <v>0</v>
      </c>
      <c r="J56" s="1662"/>
      <c r="K56" s="160">
        <v>0</v>
      </c>
      <c r="L56" s="295">
        <f>I56+J56+K56</f>
        <v>0</v>
      </c>
      <c r="M56" s="7" t="str">
        <f t="shared" si="1"/>
        <v/>
      </c>
      <c r="N56" s="155"/>
    </row>
    <row r="57" spans="1:14" s="17" customFormat="1" ht="18.75" hidden="1" customHeight="1">
      <c r="A57" s="17">
        <v>150</v>
      </c>
      <c r="B57" s="149"/>
      <c r="C57" s="162">
        <v>1308</v>
      </c>
      <c r="D57" s="185" t="s">
        <v>143</v>
      </c>
      <c r="E57" s="287">
        <f t="shared" si="3"/>
        <v>0</v>
      </c>
      <c r="F57" s="486">
        <v>0</v>
      </c>
      <c r="G57" s="1663"/>
      <c r="H57" s="175">
        <v>0</v>
      </c>
      <c r="I57" s="486">
        <v>0</v>
      </c>
      <c r="J57" s="1663"/>
      <c r="K57" s="175">
        <v>0</v>
      </c>
      <c r="L57" s="287">
        <f>I57+J57+K57</f>
        <v>0</v>
      </c>
      <c r="M57" s="7" t="str">
        <f t="shared" si="1"/>
        <v/>
      </c>
      <c r="N57" s="155"/>
    </row>
    <row r="58" spans="1:14" s="15" customFormat="1" ht="18.75" hidden="1" customHeight="1">
      <c r="A58" s="15">
        <v>160</v>
      </c>
      <c r="B58" s="167">
        <v>1400</v>
      </c>
      <c r="C58" s="147" t="s">
        <v>144</v>
      </c>
      <c r="D58" s="183"/>
      <c r="E58" s="1364">
        <f t="shared" ref="E58:L58" si="9">SUM(E59:E60)</f>
        <v>0</v>
      </c>
      <c r="F58" s="168">
        <f t="shared" si="9"/>
        <v>0</v>
      </c>
      <c r="G58" s="169">
        <f t="shared" si="9"/>
        <v>0</v>
      </c>
      <c r="H58" s="170">
        <f>SUM(H59:H60)</f>
        <v>0</v>
      </c>
      <c r="I58" s="168">
        <f t="shared" si="9"/>
        <v>0</v>
      </c>
      <c r="J58" s="169">
        <f t="shared" si="9"/>
        <v>0</v>
      </c>
      <c r="K58" s="170">
        <f>SUM(K59:K60)</f>
        <v>0</v>
      </c>
      <c r="L58" s="1364">
        <f t="shared" si="9"/>
        <v>0</v>
      </c>
      <c r="M58" s="7" t="str">
        <f t="shared" si="1"/>
        <v/>
      </c>
      <c r="N58" s="155"/>
    </row>
    <row r="59" spans="1:14" ht="18.75" hidden="1" customHeight="1">
      <c r="A59" s="2">
        <v>165</v>
      </c>
      <c r="B59" s="149"/>
      <c r="C59" s="150">
        <v>1401</v>
      </c>
      <c r="D59" s="151" t="s">
        <v>145</v>
      </c>
      <c r="E59" s="281">
        <f t="shared" si="3"/>
        <v>0</v>
      </c>
      <c r="F59" s="482">
        <v>0</v>
      </c>
      <c r="G59" s="483">
        <v>0</v>
      </c>
      <c r="H59" s="154">
        <v>0</v>
      </c>
      <c r="I59" s="482">
        <v>0</v>
      </c>
      <c r="J59" s="483">
        <v>0</v>
      </c>
      <c r="K59" s="154">
        <v>0</v>
      </c>
      <c r="L59" s="281">
        <f>I59+J59+K59</f>
        <v>0</v>
      </c>
      <c r="M59" s="7" t="str">
        <f t="shared" si="1"/>
        <v/>
      </c>
      <c r="N59" s="155"/>
    </row>
    <row r="60" spans="1:14" ht="18.75" hidden="1" customHeight="1">
      <c r="A60" s="2">
        <v>170</v>
      </c>
      <c r="B60" s="149"/>
      <c r="C60" s="179">
        <v>1402</v>
      </c>
      <c r="D60" s="186" t="s">
        <v>146</v>
      </c>
      <c r="E60" s="287">
        <f t="shared" si="3"/>
        <v>0</v>
      </c>
      <c r="F60" s="486">
        <v>0</v>
      </c>
      <c r="G60" s="487">
        <v>0</v>
      </c>
      <c r="H60" s="175">
        <v>0</v>
      </c>
      <c r="I60" s="486">
        <v>0</v>
      </c>
      <c r="J60" s="487">
        <v>0</v>
      </c>
      <c r="K60" s="175">
        <v>0</v>
      </c>
      <c r="L60" s="287">
        <f>I60+J60+K60</f>
        <v>0</v>
      </c>
      <c r="M60" s="7" t="str">
        <f t="shared" si="1"/>
        <v/>
      </c>
      <c r="N60" s="155"/>
    </row>
    <row r="61" spans="1:14" s="15" customFormat="1" ht="18.75" hidden="1" customHeight="1">
      <c r="A61" s="15">
        <v>175</v>
      </c>
      <c r="B61" s="167">
        <v>1500</v>
      </c>
      <c r="C61" s="147" t="s">
        <v>147</v>
      </c>
      <c r="D61" s="183"/>
      <c r="E61" s="1364">
        <f t="shared" ref="E61:L61" si="10">SUM(E62:E63)</f>
        <v>0</v>
      </c>
      <c r="F61" s="168">
        <f t="shared" si="10"/>
        <v>0</v>
      </c>
      <c r="G61" s="169">
        <f t="shared" si="10"/>
        <v>0</v>
      </c>
      <c r="H61" s="170">
        <f>SUM(H62:H63)</f>
        <v>0</v>
      </c>
      <c r="I61" s="168">
        <f t="shared" si="10"/>
        <v>0</v>
      </c>
      <c r="J61" s="169">
        <f t="shared" si="10"/>
        <v>0</v>
      </c>
      <c r="K61" s="170">
        <f>SUM(K62:K63)</f>
        <v>0</v>
      </c>
      <c r="L61" s="1364">
        <f t="shared" si="10"/>
        <v>0</v>
      </c>
      <c r="M61" s="7" t="str">
        <f t="shared" si="1"/>
        <v/>
      </c>
      <c r="N61" s="155"/>
    </row>
    <row r="62" spans="1:14" ht="18.75" hidden="1" customHeight="1">
      <c r="A62" s="2">
        <v>180</v>
      </c>
      <c r="B62" s="149"/>
      <c r="C62" s="150">
        <v>1501</v>
      </c>
      <c r="D62" s="187" t="s">
        <v>148</v>
      </c>
      <c r="E62" s="281">
        <f t="shared" si="3"/>
        <v>0</v>
      </c>
      <c r="F62" s="485">
        <v>0</v>
      </c>
      <c r="G62" s="485">
        <v>0</v>
      </c>
      <c r="H62" s="154">
        <v>0</v>
      </c>
      <c r="I62" s="485">
        <v>0</v>
      </c>
      <c r="J62" s="485">
        <v>0</v>
      </c>
      <c r="K62" s="154">
        <v>0</v>
      </c>
      <c r="L62" s="281">
        <f>I62+J62+K62</f>
        <v>0</v>
      </c>
      <c r="M62" s="7" t="str">
        <f t="shared" si="1"/>
        <v/>
      </c>
      <c r="N62" s="155"/>
    </row>
    <row r="63" spans="1:14" ht="18.75" hidden="1" customHeight="1">
      <c r="A63" s="2">
        <v>185</v>
      </c>
      <c r="B63" s="149"/>
      <c r="C63" s="179">
        <v>1502</v>
      </c>
      <c r="D63" s="188" t="s">
        <v>149</v>
      </c>
      <c r="E63" s="287">
        <f t="shared" si="3"/>
        <v>0</v>
      </c>
      <c r="F63" s="485">
        <v>0</v>
      </c>
      <c r="G63" s="485">
        <v>0</v>
      </c>
      <c r="H63" s="175">
        <v>0</v>
      </c>
      <c r="I63" s="485">
        <v>0</v>
      </c>
      <c r="J63" s="485">
        <v>0</v>
      </c>
      <c r="K63" s="175">
        <v>0</v>
      </c>
      <c r="L63" s="287">
        <f>I63+J63+K63</f>
        <v>0</v>
      </c>
      <c r="M63" s="7" t="str">
        <f t="shared" si="1"/>
        <v/>
      </c>
      <c r="N63" s="155"/>
    </row>
    <row r="64" spans="1:14" s="17" customFormat="1" ht="18.75" hidden="1" customHeight="1">
      <c r="B64" s="167">
        <v>1600</v>
      </c>
      <c r="C64" s="147" t="s">
        <v>150</v>
      </c>
      <c r="D64" s="183"/>
      <c r="E64" s="1364">
        <f t="shared" si="3"/>
        <v>0</v>
      </c>
      <c r="F64" s="1465">
        <v>0</v>
      </c>
      <c r="G64" s="1466">
        <v>0</v>
      </c>
      <c r="H64" s="1467">
        <v>0</v>
      </c>
      <c r="I64" s="1465">
        <v>0</v>
      </c>
      <c r="J64" s="1466">
        <v>0</v>
      </c>
      <c r="K64" s="1467">
        <v>0</v>
      </c>
      <c r="L64" s="1364">
        <f>I64+J64+K64</f>
        <v>0</v>
      </c>
      <c r="M64" s="7" t="str">
        <f t="shared" si="1"/>
        <v/>
      </c>
      <c r="N64" s="155"/>
    </row>
    <row r="65" spans="1:14" s="15" customFormat="1" ht="18.75" hidden="1" customHeight="1">
      <c r="A65" s="15">
        <v>200</v>
      </c>
      <c r="B65" s="167">
        <v>1700</v>
      </c>
      <c r="C65" s="147" t="s">
        <v>151</v>
      </c>
      <c r="D65" s="183"/>
      <c r="E65" s="1364">
        <f t="shared" ref="E65:L65" si="11">SUM(E66:E71)</f>
        <v>0</v>
      </c>
      <c r="F65" s="168">
        <f t="shared" si="11"/>
        <v>0</v>
      </c>
      <c r="G65" s="169">
        <f t="shared" si="11"/>
        <v>0</v>
      </c>
      <c r="H65" s="170">
        <f>SUM(H66:H71)</f>
        <v>0</v>
      </c>
      <c r="I65" s="168">
        <f t="shared" si="11"/>
        <v>0</v>
      </c>
      <c r="J65" s="169">
        <f t="shared" si="11"/>
        <v>0</v>
      </c>
      <c r="K65" s="170">
        <f>SUM(K66:K71)</f>
        <v>0</v>
      </c>
      <c r="L65" s="1364">
        <f t="shared" si="11"/>
        <v>0</v>
      </c>
      <c r="M65" s="7" t="str">
        <f t="shared" si="1"/>
        <v/>
      </c>
      <c r="N65" s="155"/>
    </row>
    <row r="66" spans="1:14" ht="18.75" hidden="1" customHeight="1">
      <c r="A66" s="2">
        <v>205</v>
      </c>
      <c r="B66" s="149"/>
      <c r="C66" s="150">
        <v>1701</v>
      </c>
      <c r="D66" s="151" t="s">
        <v>152</v>
      </c>
      <c r="E66" s="281">
        <f t="shared" si="3"/>
        <v>0</v>
      </c>
      <c r="F66" s="485">
        <v>0</v>
      </c>
      <c r="G66" s="485">
        <v>0</v>
      </c>
      <c r="H66" s="154">
        <v>0</v>
      </c>
      <c r="I66" s="485">
        <v>0</v>
      </c>
      <c r="J66" s="485">
        <v>0</v>
      </c>
      <c r="K66" s="154">
        <v>0</v>
      </c>
      <c r="L66" s="281">
        <f t="shared" ref="L66:L73" si="12">I66+J66+K66</f>
        <v>0</v>
      </c>
      <c r="M66" s="7" t="str">
        <f t="shared" si="1"/>
        <v/>
      </c>
      <c r="N66" s="155"/>
    </row>
    <row r="67" spans="1:14" ht="18.75" hidden="1" customHeight="1">
      <c r="A67" s="2">
        <v>210</v>
      </c>
      <c r="B67" s="149"/>
      <c r="C67" s="156">
        <v>1702</v>
      </c>
      <c r="D67" s="157" t="s">
        <v>1977</v>
      </c>
      <c r="E67" s="295">
        <f t="shared" si="3"/>
        <v>0</v>
      </c>
      <c r="F67" s="485">
        <v>0</v>
      </c>
      <c r="G67" s="485">
        <v>0</v>
      </c>
      <c r="H67" s="160">
        <v>0</v>
      </c>
      <c r="I67" s="485">
        <v>0</v>
      </c>
      <c r="J67" s="485">
        <v>0</v>
      </c>
      <c r="K67" s="160">
        <v>0</v>
      </c>
      <c r="L67" s="295">
        <f t="shared" si="12"/>
        <v>0</v>
      </c>
      <c r="M67" s="7" t="str">
        <f t="shared" si="1"/>
        <v/>
      </c>
      <c r="N67" s="155"/>
    </row>
    <row r="68" spans="1:14" ht="18.75" hidden="1" customHeight="1">
      <c r="A68" s="2">
        <v>215</v>
      </c>
      <c r="B68" s="149"/>
      <c r="C68" s="156">
        <v>1703</v>
      </c>
      <c r="D68" s="157" t="s">
        <v>153</v>
      </c>
      <c r="E68" s="295">
        <f t="shared" si="3"/>
        <v>0</v>
      </c>
      <c r="F68" s="485">
        <v>0</v>
      </c>
      <c r="G68" s="485">
        <v>0</v>
      </c>
      <c r="H68" s="160">
        <v>0</v>
      </c>
      <c r="I68" s="485">
        <v>0</v>
      </c>
      <c r="J68" s="485">
        <v>0</v>
      </c>
      <c r="K68" s="160">
        <v>0</v>
      </c>
      <c r="L68" s="295">
        <f t="shared" si="12"/>
        <v>0</v>
      </c>
      <c r="M68" s="7" t="str">
        <f t="shared" si="1"/>
        <v/>
      </c>
      <c r="N68" s="155"/>
    </row>
    <row r="69" spans="1:14" ht="18.75" hidden="1" customHeight="1">
      <c r="A69" s="2">
        <v>225</v>
      </c>
      <c r="B69" s="149"/>
      <c r="C69" s="156">
        <v>1706</v>
      </c>
      <c r="D69" s="157" t="s">
        <v>2055</v>
      </c>
      <c r="E69" s="295">
        <f t="shared" si="3"/>
        <v>0</v>
      </c>
      <c r="F69" s="485">
        <v>0</v>
      </c>
      <c r="G69" s="485">
        <v>0</v>
      </c>
      <c r="H69" s="160">
        <v>0</v>
      </c>
      <c r="I69" s="485">
        <v>0</v>
      </c>
      <c r="J69" s="485">
        <v>0</v>
      </c>
      <c r="K69" s="160">
        <v>0</v>
      </c>
      <c r="L69" s="295">
        <f t="shared" si="12"/>
        <v>0</v>
      </c>
      <c r="M69" s="7" t="str">
        <f t="shared" si="1"/>
        <v/>
      </c>
      <c r="N69" s="155"/>
    </row>
    <row r="70" spans="1:14" ht="18.75" hidden="1" customHeight="1">
      <c r="A70" s="2">
        <v>226</v>
      </c>
      <c r="B70" s="149"/>
      <c r="C70" s="156">
        <v>1707</v>
      </c>
      <c r="D70" s="157" t="s">
        <v>154</v>
      </c>
      <c r="E70" s="295">
        <f t="shared" si="3"/>
        <v>0</v>
      </c>
      <c r="F70" s="485">
        <v>0</v>
      </c>
      <c r="G70" s="485">
        <v>0</v>
      </c>
      <c r="H70" s="160">
        <v>0</v>
      </c>
      <c r="I70" s="485">
        <v>0</v>
      </c>
      <c r="J70" s="485">
        <v>0</v>
      </c>
      <c r="K70" s="160">
        <v>0</v>
      </c>
      <c r="L70" s="295">
        <f t="shared" si="12"/>
        <v>0</v>
      </c>
      <c r="M70" s="7" t="str">
        <f t="shared" si="1"/>
        <v/>
      </c>
      <c r="N70" s="155"/>
    </row>
    <row r="71" spans="1:14" ht="18.75" hidden="1" customHeight="1">
      <c r="A71" s="14">
        <v>227</v>
      </c>
      <c r="B71" s="149"/>
      <c r="C71" s="179">
        <v>1709</v>
      </c>
      <c r="D71" s="172" t="s">
        <v>155</v>
      </c>
      <c r="E71" s="287">
        <f t="shared" si="3"/>
        <v>0</v>
      </c>
      <c r="F71" s="485">
        <v>0</v>
      </c>
      <c r="G71" s="485">
        <v>0</v>
      </c>
      <c r="H71" s="175">
        <v>0</v>
      </c>
      <c r="I71" s="485">
        <v>0</v>
      </c>
      <c r="J71" s="485">
        <v>0</v>
      </c>
      <c r="K71" s="175">
        <v>0</v>
      </c>
      <c r="L71" s="287">
        <f t="shared" si="12"/>
        <v>0</v>
      </c>
      <c r="M71" s="7" t="str">
        <f t="shared" si="1"/>
        <v/>
      </c>
      <c r="N71" s="155"/>
    </row>
    <row r="72" spans="1:14" s="15" customFormat="1" ht="18.75" hidden="1" customHeight="1">
      <c r="A72" s="15">
        <v>235</v>
      </c>
      <c r="B72" s="167">
        <v>1900</v>
      </c>
      <c r="C72" s="147" t="s">
        <v>1236</v>
      </c>
      <c r="D72" s="183"/>
      <c r="E72" s="1364">
        <f t="shared" si="3"/>
        <v>0</v>
      </c>
      <c r="F72" s="1465">
        <v>0</v>
      </c>
      <c r="G72" s="1466">
        <v>0</v>
      </c>
      <c r="H72" s="1467">
        <v>0</v>
      </c>
      <c r="I72" s="1465">
        <v>0</v>
      </c>
      <c r="J72" s="1466">
        <v>0</v>
      </c>
      <c r="K72" s="1467">
        <v>0</v>
      </c>
      <c r="L72" s="1364">
        <f t="shared" si="12"/>
        <v>0</v>
      </c>
      <c r="M72" s="7" t="str">
        <f t="shared" si="1"/>
        <v/>
      </c>
      <c r="N72" s="155"/>
    </row>
    <row r="73" spans="1:14" s="15" customFormat="1" ht="18.75" hidden="1" customHeight="1">
      <c r="A73" s="15">
        <v>255</v>
      </c>
      <c r="B73" s="167">
        <v>2000</v>
      </c>
      <c r="C73" s="147" t="s">
        <v>156</v>
      </c>
      <c r="D73" s="183"/>
      <c r="E73" s="1364">
        <f t="shared" si="3"/>
        <v>0</v>
      </c>
      <c r="F73" s="1465">
        <v>0</v>
      </c>
      <c r="G73" s="189"/>
      <c r="H73" s="1467">
        <v>0</v>
      </c>
      <c r="I73" s="1465">
        <v>0</v>
      </c>
      <c r="J73" s="189"/>
      <c r="K73" s="1467">
        <v>0</v>
      </c>
      <c r="L73" s="1364">
        <f t="shared" si="12"/>
        <v>0</v>
      </c>
      <c r="M73" s="7" t="str">
        <f t="shared" si="1"/>
        <v/>
      </c>
      <c r="N73" s="155"/>
    </row>
    <row r="74" spans="1:14" s="15" customFormat="1" ht="18.75" hidden="1" customHeight="1">
      <c r="A74" s="15">
        <v>265</v>
      </c>
      <c r="B74" s="167">
        <v>2400</v>
      </c>
      <c r="C74" s="147" t="s">
        <v>157</v>
      </c>
      <c r="D74" s="183"/>
      <c r="E74" s="1364">
        <f t="shared" ref="E74:L74" si="13">SUM(E75:E89)</f>
        <v>0</v>
      </c>
      <c r="F74" s="168">
        <f t="shared" si="13"/>
        <v>0</v>
      </c>
      <c r="G74" s="169">
        <f t="shared" si="13"/>
        <v>0</v>
      </c>
      <c r="H74" s="170">
        <f>SUM(H75:H89)</f>
        <v>0</v>
      </c>
      <c r="I74" s="168">
        <f t="shared" si="13"/>
        <v>0</v>
      </c>
      <c r="J74" s="169">
        <f t="shared" si="13"/>
        <v>0</v>
      </c>
      <c r="K74" s="170">
        <f>SUM(K75:K89)</f>
        <v>0</v>
      </c>
      <c r="L74" s="1364">
        <f t="shared" si="13"/>
        <v>0</v>
      </c>
      <c r="M74" s="7" t="str">
        <f t="shared" si="1"/>
        <v/>
      </c>
      <c r="N74" s="155"/>
    </row>
    <row r="75" spans="1:14" ht="18.75" hidden="1" customHeight="1">
      <c r="A75" s="2">
        <v>270</v>
      </c>
      <c r="B75" s="149"/>
      <c r="C75" s="150">
        <v>2401</v>
      </c>
      <c r="D75" s="187" t="s">
        <v>158</v>
      </c>
      <c r="E75" s="281">
        <f t="shared" si="3"/>
        <v>0</v>
      </c>
      <c r="F75" s="484">
        <v>0</v>
      </c>
      <c r="G75" s="153"/>
      <c r="H75" s="154">
        <v>0</v>
      </c>
      <c r="I75" s="484">
        <v>0</v>
      </c>
      <c r="J75" s="153"/>
      <c r="K75" s="154">
        <v>0</v>
      </c>
      <c r="L75" s="281">
        <f>I75+J75+K75</f>
        <v>0</v>
      </c>
      <c r="M75" s="7" t="str">
        <f t="shared" si="1"/>
        <v/>
      </c>
      <c r="N75" s="155"/>
    </row>
    <row r="76" spans="1:14" ht="18.75" hidden="1" customHeight="1">
      <c r="A76" s="2">
        <v>280</v>
      </c>
      <c r="B76" s="149"/>
      <c r="C76" s="156">
        <v>2403</v>
      </c>
      <c r="D76" s="184" t="s">
        <v>159</v>
      </c>
      <c r="E76" s="295">
        <f t="shared" si="3"/>
        <v>0</v>
      </c>
      <c r="F76" s="484">
        <v>0</v>
      </c>
      <c r="G76" s="485">
        <v>0</v>
      </c>
      <c r="H76" s="160">
        <v>0</v>
      </c>
      <c r="I76" s="484">
        <v>0</v>
      </c>
      <c r="J76" s="485">
        <v>0</v>
      </c>
      <c r="K76" s="160">
        <v>0</v>
      </c>
      <c r="L76" s="295">
        <f t="shared" ref="L76:L89" si="14">I76+J76+K76</f>
        <v>0</v>
      </c>
      <c r="M76" s="7" t="str">
        <f t="shared" si="1"/>
        <v/>
      </c>
      <c r="N76" s="155"/>
    </row>
    <row r="77" spans="1:14" ht="18.75" hidden="1" customHeight="1">
      <c r="A77" s="2">
        <v>285</v>
      </c>
      <c r="B77" s="149"/>
      <c r="C77" s="156">
        <v>2404</v>
      </c>
      <c r="D77" s="157" t="s">
        <v>160</v>
      </c>
      <c r="E77" s="295">
        <f t="shared" si="3"/>
        <v>0</v>
      </c>
      <c r="F77" s="158"/>
      <c r="G77" s="159"/>
      <c r="H77" s="160">
        <v>0</v>
      </c>
      <c r="I77" s="158"/>
      <c r="J77" s="159"/>
      <c r="K77" s="160">
        <v>0</v>
      </c>
      <c r="L77" s="295">
        <f t="shared" si="14"/>
        <v>0</v>
      </c>
      <c r="M77" s="7" t="str">
        <f t="shared" si="1"/>
        <v/>
      </c>
      <c r="N77" s="155"/>
    </row>
    <row r="78" spans="1:14" ht="18.75" hidden="1" customHeight="1">
      <c r="A78" s="2">
        <v>290</v>
      </c>
      <c r="B78" s="149"/>
      <c r="C78" s="156">
        <v>2405</v>
      </c>
      <c r="D78" s="184" t="s">
        <v>161</v>
      </c>
      <c r="E78" s="295">
        <f t="shared" si="3"/>
        <v>0</v>
      </c>
      <c r="F78" s="158"/>
      <c r="G78" s="159"/>
      <c r="H78" s="160">
        <v>0</v>
      </c>
      <c r="I78" s="158"/>
      <c r="J78" s="159"/>
      <c r="K78" s="160">
        <v>0</v>
      </c>
      <c r="L78" s="295">
        <f t="shared" si="14"/>
        <v>0</v>
      </c>
      <c r="M78" s="7" t="str">
        <f t="shared" si="1"/>
        <v/>
      </c>
      <c r="N78" s="155"/>
    </row>
    <row r="79" spans="1:14" ht="18.75" hidden="1" customHeight="1">
      <c r="A79" s="2">
        <v>295</v>
      </c>
      <c r="B79" s="149"/>
      <c r="C79" s="156">
        <v>2406</v>
      </c>
      <c r="D79" s="184" t="s">
        <v>162</v>
      </c>
      <c r="E79" s="295">
        <f t="shared" si="3"/>
        <v>0</v>
      </c>
      <c r="F79" s="158"/>
      <c r="G79" s="159"/>
      <c r="H79" s="160">
        <v>0</v>
      </c>
      <c r="I79" s="158"/>
      <c r="J79" s="159"/>
      <c r="K79" s="160">
        <v>0</v>
      </c>
      <c r="L79" s="295">
        <f t="shared" si="14"/>
        <v>0</v>
      </c>
      <c r="M79" s="7" t="str">
        <f t="shared" si="1"/>
        <v/>
      </c>
      <c r="N79" s="155"/>
    </row>
    <row r="80" spans="1:14" ht="18.75" hidden="1" customHeight="1">
      <c r="A80" s="2">
        <v>300</v>
      </c>
      <c r="B80" s="149"/>
      <c r="C80" s="156">
        <v>2407</v>
      </c>
      <c r="D80" s="184" t="s">
        <v>163</v>
      </c>
      <c r="E80" s="295">
        <f t="shared" si="3"/>
        <v>0</v>
      </c>
      <c r="F80" s="158"/>
      <c r="G80" s="159"/>
      <c r="H80" s="160">
        <v>0</v>
      </c>
      <c r="I80" s="158"/>
      <c r="J80" s="159"/>
      <c r="K80" s="160">
        <v>0</v>
      </c>
      <c r="L80" s="295">
        <f t="shared" si="14"/>
        <v>0</v>
      </c>
      <c r="M80" s="7" t="str">
        <f t="shared" si="1"/>
        <v/>
      </c>
      <c r="N80" s="155"/>
    </row>
    <row r="81" spans="1:14" ht="18.75" hidden="1" customHeight="1">
      <c r="A81" s="2">
        <v>305</v>
      </c>
      <c r="B81" s="149"/>
      <c r="C81" s="156">
        <v>2408</v>
      </c>
      <c r="D81" s="184" t="s">
        <v>508</v>
      </c>
      <c r="E81" s="295">
        <f t="shared" si="3"/>
        <v>0</v>
      </c>
      <c r="F81" s="158"/>
      <c r="G81" s="159"/>
      <c r="H81" s="160">
        <v>0</v>
      </c>
      <c r="I81" s="158"/>
      <c r="J81" s="159"/>
      <c r="K81" s="160">
        <v>0</v>
      </c>
      <c r="L81" s="295">
        <f t="shared" si="14"/>
        <v>0</v>
      </c>
      <c r="M81" s="7" t="str">
        <f t="shared" si="1"/>
        <v/>
      </c>
      <c r="N81" s="155"/>
    </row>
    <row r="82" spans="1:14" ht="18.75" hidden="1" customHeight="1">
      <c r="A82" s="2">
        <v>310</v>
      </c>
      <c r="B82" s="149"/>
      <c r="C82" s="156">
        <v>2409</v>
      </c>
      <c r="D82" s="184" t="s">
        <v>509</v>
      </c>
      <c r="E82" s="295">
        <f t="shared" si="3"/>
        <v>0</v>
      </c>
      <c r="F82" s="158"/>
      <c r="G82" s="159"/>
      <c r="H82" s="160">
        <v>0</v>
      </c>
      <c r="I82" s="158"/>
      <c r="J82" s="159"/>
      <c r="K82" s="160">
        <v>0</v>
      </c>
      <c r="L82" s="295">
        <f t="shared" si="14"/>
        <v>0</v>
      </c>
      <c r="M82" s="7" t="str">
        <f t="shared" si="1"/>
        <v/>
      </c>
      <c r="N82" s="155"/>
    </row>
    <row r="83" spans="1:14" ht="18.75" hidden="1" customHeight="1">
      <c r="A83" s="2">
        <v>315</v>
      </c>
      <c r="B83" s="149"/>
      <c r="C83" s="156">
        <v>2410</v>
      </c>
      <c r="D83" s="184" t="s">
        <v>510</v>
      </c>
      <c r="E83" s="295">
        <f t="shared" si="3"/>
        <v>0</v>
      </c>
      <c r="F83" s="158"/>
      <c r="G83" s="159"/>
      <c r="H83" s="160">
        <v>0</v>
      </c>
      <c r="I83" s="158"/>
      <c r="J83" s="159"/>
      <c r="K83" s="160">
        <v>0</v>
      </c>
      <c r="L83" s="295">
        <f t="shared" si="14"/>
        <v>0</v>
      </c>
      <c r="M83" s="7" t="str">
        <f t="shared" si="1"/>
        <v/>
      </c>
      <c r="N83" s="155"/>
    </row>
    <row r="84" spans="1:14" ht="18.75" hidden="1" customHeight="1">
      <c r="A84" s="2">
        <v>325</v>
      </c>
      <c r="B84" s="149"/>
      <c r="C84" s="156">
        <v>2412</v>
      </c>
      <c r="D84" s="157" t="s">
        <v>511</v>
      </c>
      <c r="E84" s="295">
        <f t="shared" si="3"/>
        <v>0</v>
      </c>
      <c r="F84" s="484">
        <v>0</v>
      </c>
      <c r="G84" s="485">
        <v>0</v>
      </c>
      <c r="H84" s="160">
        <v>0</v>
      </c>
      <c r="I84" s="484">
        <v>0</v>
      </c>
      <c r="J84" s="485">
        <v>0</v>
      </c>
      <c r="K84" s="160">
        <v>0</v>
      </c>
      <c r="L84" s="295">
        <f t="shared" si="14"/>
        <v>0</v>
      </c>
      <c r="M84" s="7" t="str">
        <f t="shared" si="1"/>
        <v/>
      </c>
      <c r="N84" s="155"/>
    </row>
    <row r="85" spans="1:14" ht="18.75" hidden="1" customHeight="1">
      <c r="A85" s="2">
        <v>330</v>
      </c>
      <c r="B85" s="149"/>
      <c r="C85" s="156">
        <v>2413</v>
      </c>
      <c r="D85" s="184" t="s">
        <v>512</v>
      </c>
      <c r="E85" s="295">
        <f t="shared" si="3"/>
        <v>0</v>
      </c>
      <c r="F85" s="484">
        <v>0</v>
      </c>
      <c r="G85" s="159"/>
      <c r="H85" s="160">
        <v>0</v>
      </c>
      <c r="I85" s="484">
        <v>0</v>
      </c>
      <c r="J85" s="159"/>
      <c r="K85" s="160">
        <v>0</v>
      </c>
      <c r="L85" s="295">
        <f t="shared" si="14"/>
        <v>0</v>
      </c>
      <c r="M85" s="7" t="str">
        <f t="shared" si="1"/>
        <v/>
      </c>
      <c r="N85" s="155"/>
    </row>
    <row r="86" spans="1:14" ht="30.75" hidden="1" customHeight="1">
      <c r="A86" s="19">
        <v>335</v>
      </c>
      <c r="B86" s="149"/>
      <c r="C86" s="156">
        <v>2415</v>
      </c>
      <c r="D86" s="157" t="s">
        <v>513</v>
      </c>
      <c r="E86" s="295">
        <f t="shared" si="3"/>
        <v>0</v>
      </c>
      <c r="F86" s="484">
        <v>0</v>
      </c>
      <c r="G86" s="159"/>
      <c r="H86" s="160">
        <v>0</v>
      </c>
      <c r="I86" s="484">
        <v>0</v>
      </c>
      <c r="J86" s="159"/>
      <c r="K86" s="160">
        <v>0</v>
      </c>
      <c r="L86" s="295">
        <f t="shared" si="14"/>
        <v>0</v>
      </c>
      <c r="M86" s="7" t="str">
        <f t="shared" si="1"/>
        <v/>
      </c>
      <c r="N86" s="155"/>
    </row>
    <row r="87" spans="1:14" ht="18.75" hidden="1" customHeight="1">
      <c r="A87" s="1676"/>
      <c r="B87" s="192"/>
      <c r="C87" s="156">
        <v>2417</v>
      </c>
      <c r="D87" s="622" t="s">
        <v>2008</v>
      </c>
      <c r="E87" s="295">
        <f t="shared" si="3"/>
        <v>0</v>
      </c>
      <c r="F87" s="484">
        <v>0</v>
      </c>
      <c r="G87" s="159"/>
      <c r="H87" s="160">
        <v>0</v>
      </c>
      <c r="I87" s="484">
        <v>0</v>
      </c>
      <c r="J87" s="159"/>
      <c r="K87" s="160">
        <v>0</v>
      </c>
      <c r="L87" s="295">
        <f>I87+J87+K87</f>
        <v>0</v>
      </c>
      <c r="M87" s="7" t="str">
        <f t="shared" si="1"/>
        <v/>
      </c>
      <c r="N87" s="155"/>
    </row>
    <row r="88" spans="1:14" ht="18.75" hidden="1" customHeight="1">
      <c r="A88" s="20">
        <v>340</v>
      </c>
      <c r="B88" s="190"/>
      <c r="C88" s="156">
        <v>2418</v>
      </c>
      <c r="D88" s="191" t="s">
        <v>514</v>
      </c>
      <c r="E88" s="295">
        <f t="shared" si="3"/>
        <v>0</v>
      </c>
      <c r="F88" s="484">
        <v>0</v>
      </c>
      <c r="G88" s="159"/>
      <c r="H88" s="160">
        <v>0</v>
      </c>
      <c r="I88" s="484">
        <v>0</v>
      </c>
      <c r="J88" s="159"/>
      <c r="K88" s="160">
        <v>0</v>
      </c>
      <c r="L88" s="295">
        <f t="shared" si="14"/>
        <v>0</v>
      </c>
      <c r="M88" s="7" t="str">
        <f t="shared" si="1"/>
        <v/>
      </c>
      <c r="N88" s="155"/>
    </row>
    <row r="89" spans="1:14" ht="18.75" hidden="1" customHeight="1">
      <c r="A89" s="20">
        <v>345</v>
      </c>
      <c r="B89" s="192"/>
      <c r="C89" s="179">
        <v>2419</v>
      </c>
      <c r="D89" s="186" t="s">
        <v>515</v>
      </c>
      <c r="E89" s="287">
        <f t="shared" si="3"/>
        <v>0</v>
      </c>
      <c r="F89" s="173"/>
      <c r="G89" s="174"/>
      <c r="H89" s="175">
        <v>0</v>
      </c>
      <c r="I89" s="173"/>
      <c r="J89" s="174"/>
      <c r="K89" s="175">
        <v>0</v>
      </c>
      <c r="L89" s="287">
        <f t="shared" si="14"/>
        <v>0</v>
      </c>
      <c r="M89" s="7" t="str">
        <f t="shared" si="1"/>
        <v/>
      </c>
      <c r="N89" s="155"/>
    </row>
    <row r="90" spans="1:14" s="15" customFormat="1" ht="18.75" hidden="1" customHeight="1">
      <c r="A90" s="21">
        <v>350</v>
      </c>
      <c r="B90" s="167">
        <v>2500</v>
      </c>
      <c r="C90" s="147" t="s">
        <v>516</v>
      </c>
      <c r="D90" s="183"/>
      <c r="E90" s="1364">
        <f t="shared" ref="E90:L90" si="15">SUM(E91:E92)</f>
        <v>0</v>
      </c>
      <c r="F90" s="168">
        <f t="shared" si="15"/>
        <v>0</v>
      </c>
      <c r="G90" s="168">
        <f t="shared" si="15"/>
        <v>0</v>
      </c>
      <c r="H90" s="170">
        <f>SUM(H91:H92)</f>
        <v>0</v>
      </c>
      <c r="I90" s="168">
        <f t="shared" si="15"/>
        <v>0</v>
      </c>
      <c r="J90" s="168">
        <f t="shared" si="15"/>
        <v>0</v>
      </c>
      <c r="K90" s="170">
        <f>SUM(K91:K92)</f>
        <v>0</v>
      </c>
      <c r="L90" s="1364">
        <f t="shared" si="15"/>
        <v>0</v>
      </c>
      <c r="M90" s="7" t="str">
        <f t="shared" ref="M90:M154" si="16">(IF($E90&lt;&gt;0,$M$2,IF($L90&lt;&gt;0,$M$2,"")))</f>
        <v/>
      </c>
      <c r="N90" s="155"/>
    </row>
    <row r="91" spans="1:14" hidden="1">
      <c r="A91" s="20">
        <v>355</v>
      </c>
      <c r="B91" s="190"/>
      <c r="C91" s="150">
        <v>2501</v>
      </c>
      <c r="D91" s="193" t="s">
        <v>517</v>
      </c>
      <c r="E91" s="281">
        <f t="shared" si="3"/>
        <v>0</v>
      </c>
      <c r="F91" s="152"/>
      <c r="G91" s="1712"/>
      <c r="H91" s="154">
        <v>0</v>
      </c>
      <c r="I91" s="152"/>
      <c r="J91" s="1712"/>
      <c r="K91" s="154">
        <v>0</v>
      </c>
      <c r="L91" s="281">
        <f>I91+J91+K91</f>
        <v>0</v>
      </c>
      <c r="M91" s="7" t="str">
        <f t="shared" si="16"/>
        <v/>
      </c>
      <c r="N91" s="155"/>
    </row>
    <row r="92" spans="1:14" hidden="1">
      <c r="A92" s="20">
        <v>356</v>
      </c>
      <c r="B92" s="192"/>
      <c r="C92" s="179">
        <v>2502</v>
      </c>
      <c r="D92" s="194" t="s">
        <v>181</v>
      </c>
      <c r="E92" s="287">
        <f t="shared" si="3"/>
        <v>0</v>
      </c>
      <c r="F92" s="173"/>
      <c r="G92" s="175">
        <v>0</v>
      </c>
      <c r="H92" s="175">
        <v>0</v>
      </c>
      <c r="I92" s="173"/>
      <c r="J92" s="175">
        <v>0</v>
      </c>
      <c r="K92" s="175">
        <v>0</v>
      </c>
      <c r="L92" s="287">
        <f>I92+J92+K92</f>
        <v>0</v>
      </c>
      <c r="M92" s="7" t="str">
        <f t="shared" si="16"/>
        <v/>
      </c>
      <c r="N92" s="155"/>
    </row>
    <row r="93" spans="1:14" s="15" customFormat="1" ht="18.75" hidden="1" customHeight="1">
      <c r="A93" s="22">
        <v>360</v>
      </c>
      <c r="B93" s="167">
        <v>2600</v>
      </c>
      <c r="C93" s="147" t="s">
        <v>182</v>
      </c>
      <c r="D93" s="183"/>
      <c r="E93" s="1364">
        <f t="shared" si="3"/>
        <v>0</v>
      </c>
      <c r="F93" s="1465">
        <v>0</v>
      </c>
      <c r="G93" s="1466">
        <v>0</v>
      </c>
      <c r="H93" s="1467">
        <v>0</v>
      </c>
      <c r="I93" s="1465">
        <v>0</v>
      </c>
      <c r="J93" s="1466">
        <v>0</v>
      </c>
      <c r="K93" s="1467">
        <v>0</v>
      </c>
      <c r="L93" s="1364">
        <f>I93+J93+K93</f>
        <v>0</v>
      </c>
      <c r="M93" s="7" t="str">
        <f t="shared" si="16"/>
        <v/>
      </c>
      <c r="N93" s="155"/>
    </row>
    <row r="94" spans="1:14" s="15" customFormat="1" ht="18.75" hidden="1" customHeight="1">
      <c r="A94" s="22">
        <v>370</v>
      </c>
      <c r="B94" s="167">
        <v>2700</v>
      </c>
      <c r="C94" s="147" t="s">
        <v>183</v>
      </c>
      <c r="D94" s="183"/>
      <c r="E94" s="1364">
        <f t="shared" ref="E94:L94" si="17">SUM(E95:E105)</f>
        <v>0</v>
      </c>
      <c r="F94" s="168">
        <f t="shared" si="17"/>
        <v>0</v>
      </c>
      <c r="G94" s="169">
        <f t="shared" si="17"/>
        <v>0</v>
      </c>
      <c r="H94" s="170">
        <f t="shared" si="17"/>
        <v>0</v>
      </c>
      <c r="I94" s="168">
        <f t="shared" si="17"/>
        <v>0</v>
      </c>
      <c r="J94" s="169">
        <f t="shared" si="17"/>
        <v>0</v>
      </c>
      <c r="K94" s="170">
        <f t="shared" si="17"/>
        <v>0</v>
      </c>
      <c r="L94" s="1364">
        <f t="shared" si="17"/>
        <v>0</v>
      </c>
      <c r="M94" s="7" t="str">
        <f t="shared" si="16"/>
        <v/>
      </c>
      <c r="N94" s="155"/>
    </row>
    <row r="95" spans="1:14" ht="18.75" hidden="1" customHeight="1">
      <c r="A95" s="23">
        <v>380</v>
      </c>
      <c r="B95" s="149"/>
      <c r="C95" s="156">
        <v>2702</v>
      </c>
      <c r="D95" s="157" t="s">
        <v>2166</v>
      </c>
      <c r="E95" s="295">
        <f t="shared" ref="E95:E105" si="18">F95+G95+H95</f>
        <v>0</v>
      </c>
      <c r="F95" s="484">
        <v>0</v>
      </c>
      <c r="G95" s="159"/>
      <c r="H95" s="160">
        <v>0</v>
      </c>
      <c r="I95" s="484">
        <v>0</v>
      </c>
      <c r="J95" s="159"/>
      <c r="K95" s="160">
        <v>0</v>
      </c>
      <c r="L95" s="295">
        <f t="shared" ref="L95:L105" si="19">I95+J95+K95</f>
        <v>0</v>
      </c>
      <c r="M95" s="7" t="str">
        <f t="shared" si="16"/>
        <v/>
      </c>
      <c r="N95" s="155"/>
    </row>
    <row r="96" spans="1:14" ht="18.75" hidden="1" customHeight="1">
      <c r="A96" s="23">
        <v>385</v>
      </c>
      <c r="B96" s="149"/>
      <c r="C96" s="156">
        <v>2703</v>
      </c>
      <c r="D96" s="157" t="s">
        <v>184</v>
      </c>
      <c r="E96" s="295">
        <f t="shared" si="18"/>
        <v>0</v>
      </c>
      <c r="F96" s="484">
        <v>0</v>
      </c>
      <c r="G96" s="159"/>
      <c r="H96" s="160">
        <v>0</v>
      </c>
      <c r="I96" s="484">
        <v>0</v>
      </c>
      <c r="J96" s="159"/>
      <c r="K96" s="160">
        <v>0</v>
      </c>
      <c r="L96" s="295">
        <f t="shared" si="19"/>
        <v>0</v>
      </c>
      <c r="M96" s="7" t="str">
        <f t="shared" si="16"/>
        <v/>
      </c>
      <c r="N96" s="155"/>
    </row>
    <row r="97" spans="1:14" ht="18.75" hidden="1" customHeight="1">
      <c r="A97" s="23">
        <v>390</v>
      </c>
      <c r="B97" s="195"/>
      <c r="C97" s="156">
        <v>2704</v>
      </c>
      <c r="D97" s="157" t="s">
        <v>185</v>
      </c>
      <c r="E97" s="295">
        <f t="shared" si="18"/>
        <v>0</v>
      </c>
      <c r="F97" s="484">
        <v>0</v>
      </c>
      <c r="G97" s="159"/>
      <c r="H97" s="160">
        <v>0</v>
      </c>
      <c r="I97" s="484">
        <v>0</v>
      </c>
      <c r="J97" s="159"/>
      <c r="K97" s="160">
        <v>0</v>
      </c>
      <c r="L97" s="295">
        <f t="shared" si="19"/>
        <v>0</v>
      </c>
      <c r="M97" s="7" t="str">
        <f t="shared" si="16"/>
        <v/>
      </c>
      <c r="N97" s="155"/>
    </row>
    <row r="98" spans="1:14" ht="18.75" hidden="1" customHeight="1">
      <c r="A98" s="23">
        <v>395</v>
      </c>
      <c r="B98" s="149"/>
      <c r="C98" s="156">
        <v>2705</v>
      </c>
      <c r="D98" s="157" t="s">
        <v>186</v>
      </c>
      <c r="E98" s="295">
        <f t="shared" si="18"/>
        <v>0</v>
      </c>
      <c r="F98" s="484">
        <v>0</v>
      </c>
      <c r="G98" s="159"/>
      <c r="H98" s="160">
        <v>0</v>
      </c>
      <c r="I98" s="484">
        <v>0</v>
      </c>
      <c r="J98" s="159"/>
      <c r="K98" s="160">
        <v>0</v>
      </c>
      <c r="L98" s="295">
        <f t="shared" si="19"/>
        <v>0</v>
      </c>
      <c r="M98" s="7" t="str">
        <f t="shared" si="16"/>
        <v/>
      </c>
      <c r="N98" s="155"/>
    </row>
    <row r="99" spans="1:14" ht="18.75" hidden="1" customHeight="1">
      <c r="A99" s="23">
        <v>405</v>
      </c>
      <c r="B99" s="149"/>
      <c r="C99" s="156">
        <v>2707</v>
      </c>
      <c r="D99" s="157" t="s">
        <v>187</v>
      </c>
      <c r="E99" s="295">
        <f t="shared" si="18"/>
        <v>0</v>
      </c>
      <c r="F99" s="484">
        <v>0</v>
      </c>
      <c r="G99" s="159"/>
      <c r="H99" s="160">
        <v>0</v>
      </c>
      <c r="I99" s="484">
        <v>0</v>
      </c>
      <c r="J99" s="159"/>
      <c r="K99" s="160">
        <v>0</v>
      </c>
      <c r="L99" s="295">
        <f t="shared" si="19"/>
        <v>0</v>
      </c>
      <c r="M99" s="7" t="str">
        <f t="shared" si="16"/>
        <v/>
      </c>
      <c r="N99" s="155"/>
    </row>
    <row r="100" spans="1:14" ht="18.75" hidden="1" customHeight="1">
      <c r="A100" s="23">
        <v>410</v>
      </c>
      <c r="B100" s="171"/>
      <c r="C100" s="156">
        <v>2708</v>
      </c>
      <c r="D100" s="157" t="s">
        <v>521</v>
      </c>
      <c r="E100" s="295">
        <f t="shared" si="18"/>
        <v>0</v>
      </c>
      <c r="F100" s="158"/>
      <c r="G100" s="159"/>
      <c r="H100" s="160">
        <v>0</v>
      </c>
      <c r="I100" s="158"/>
      <c r="J100" s="159"/>
      <c r="K100" s="160">
        <v>0</v>
      </c>
      <c r="L100" s="295">
        <f t="shared" si="19"/>
        <v>0</v>
      </c>
      <c r="M100" s="7" t="str">
        <f t="shared" si="16"/>
        <v/>
      </c>
      <c r="N100" s="155"/>
    </row>
    <row r="101" spans="1:14" ht="18.75" hidden="1" customHeight="1">
      <c r="A101" s="23">
        <v>420</v>
      </c>
      <c r="B101" s="149"/>
      <c r="C101" s="156">
        <v>2710</v>
      </c>
      <c r="D101" s="157" t="s">
        <v>522</v>
      </c>
      <c r="E101" s="295">
        <f t="shared" si="18"/>
        <v>0</v>
      </c>
      <c r="F101" s="158"/>
      <c r="G101" s="159"/>
      <c r="H101" s="160">
        <v>0</v>
      </c>
      <c r="I101" s="158"/>
      <c r="J101" s="159"/>
      <c r="K101" s="160">
        <v>0</v>
      </c>
      <c r="L101" s="295">
        <f t="shared" si="19"/>
        <v>0</v>
      </c>
      <c r="M101" s="7" t="str">
        <f t="shared" si="16"/>
        <v/>
      </c>
      <c r="N101" s="155"/>
    </row>
    <row r="102" spans="1:14" ht="18.75" hidden="1" customHeight="1">
      <c r="A102" s="23">
        <v>425</v>
      </c>
      <c r="B102" s="149"/>
      <c r="C102" s="156">
        <v>2711</v>
      </c>
      <c r="D102" s="157" t="s">
        <v>523</v>
      </c>
      <c r="E102" s="295">
        <f t="shared" si="18"/>
        <v>0</v>
      </c>
      <c r="F102" s="158"/>
      <c r="G102" s="159"/>
      <c r="H102" s="160">
        <v>0</v>
      </c>
      <c r="I102" s="158"/>
      <c r="J102" s="159"/>
      <c r="K102" s="160">
        <v>0</v>
      </c>
      <c r="L102" s="295">
        <f t="shared" si="19"/>
        <v>0</v>
      </c>
      <c r="M102" s="7" t="str">
        <f t="shared" si="16"/>
        <v/>
      </c>
      <c r="N102" s="155"/>
    </row>
    <row r="103" spans="1:14" ht="18.75" hidden="1" customHeight="1">
      <c r="A103" s="23">
        <v>430</v>
      </c>
      <c r="B103" s="149"/>
      <c r="C103" s="156">
        <v>2715</v>
      </c>
      <c r="D103" s="157" t="s">
        <v>524</v>
      </c>
      <c r="E103" s="295">
        <f t="shared" si="18"/>
        <v>0</v>
      </c>
      <c r="F103" s="484">
        <v>0</v>
      </c>
      <c r="G103" s="159"/>
      <c r="H103" s="160">
        <v>0</v>
      </c>
      <c r="I103" s="484">
        <v>0</v>
      </c>
      <c r="J103" s="159"/>
      <c r="K103" s="160">
        <v>0</v>
      </c>
      <c r="L103" s="295">
        <f t="shared" si="19"/>
        <v>0</v>
      </c>
      <c r="M103" s="7" t="str">
        <f t="shared" si="16"/>
        <v/>
      </c>
      <c r="N103" s="155"/>
    </row>
    <row r="104" spans="1:14" ht="18.75" hidden="1" customHeight="1">
      <c r="A104" s="24">
        <v>436</v>
      </c>
      <c r="B104" s="149"/>
      <c r="C104" s="156">
        <v>2717</v>
      </c>
      <c r="D104" s="196" t="s">
        <v>525</v>
      </c>
      <c r="E104" s="295">
        <f t="shared" si="18"/>
        <v>0</v>
      </c>
      <c r="F104" s="484">
        <v>0</v>
      </c>
      <c r="G104" s="159"/>
      <c r="H104" s="160">
        <v>0</v>
      </c>
      <c r="I104" s="484">
        <v>0</v>
      </c>
      <c r="J104" s="159"/>
      <c r="K104" s="160">
        <v>0</v>
      </c>
      <c r="L104" s="295">
        <f t="shared" si="19"/>
        <v>0</v>
      </c>
      <c r="M104" s="7" t="str">
        <f t="shared" si="16"/>
        <v/>
      </c>
      <c r="N104" s="155"/>
    </row>
    <row r="105" spans="1:14" ht="18.75" hidden="1" customHeight="1">
      <c r="A105" s="23">
        <v>440</v>
      </c>
      <c r="B105" s="149"/>
      <c r="C105" s="179">
        <v>2729</v>
      </c>
      <c r="D105" s="197" t="s">
        <v>526</v>
      </c>
      <c r="E105" s="287">
        <f t="shared" si="18"/>
        <v>0</v>
      </c>
      <c r="F105" s="173"/>
      <c r="G105" s="174"/>
      <c r="H105" s="175">
        <v>0</v>
      </c>
      <c r="I105" s="173"/>
      <c r="J105" s="174"/>
      <c r="K105" s="175">
        <v>0</v>
      </c>
      <c r="L105" s="287">
        <f t="shared" si="19"/>
        <v>0</v>
      </c>
      <c r="M105" s="7" t="str">
        <f t="shared" si="16"/>
        <v/>
      </c>
      <c r="N105" s="155"/>
    </row>
    <row r="106" spans="1:14" s="15" customFormat="1" ht="18.75" hidden="1" customHeight="1">
      <c r="A106" s="22">
        <v>445</v>
      </c>
      <c r="B106" s="167">
        <v>2800</v>
      </c>
      <c r="C106" s="147" t="s">
        <v>527</v>
      </c>
      <c r="D106" s="183"/>
      <c r="E106" s="1364">
        <f t="shared" ref="E106:J106" si="20">+E107+E108+E109</f>
        <v>0</v>
      </c>
      <c r="F106" s="168">
        <f t="shared" si="20"/>
        <v>0</v>
      </c>
      <c r="G106" s="169">
        <f t="shared" si="20"/>
        <v>0</v>
      </c>
      <c r="H106" s="170">
        <f>+H107+H108+H109</f>
        <v>0</v>
      </c>
      <c r="I106" s="168">
        <f t="shared" si="20"/>
        <v>0</v>
      </c>
      <c r="J106" s="169">
        <f t="shared" si="20"/>
        <v>0</v>
      </c>
      <c r="K106" s="170">
        <f>+K107+K108+K109</f>
        <v>0</v>
      </c>
      <c r="L106" s="1364">
        <f>SUM(L107:L109)</f>
        <v>0</v>
      </c>
      <c r="M106" s="7" t="str">
        <f t="shared" si="16"/>
        <v/>
      </c>
      <c r="N106" s="155"/>
    </row>
    <row r="107" spans="1:14" ht="32.25" hidden="1" customHeight="1">
      <c r="A107" s="23">
        <v>450</v>
      </c>
      <c r="B107" s="149"/>
      <c r="C107" s="150">
        <v>2801</v>
      </c>
      <c r="D107" s="187" t="s">
        <v>528</v>
      </c>
      <c r="E107" s="281">
        <f>F107+G107+H107</f>
        <v>0</v>
      </c>
      <c r="F107" s="152"/>
      <c r="G107" s="153"/>
      <c r="H107" s="154">
        <v>0</v>
      </c>
      <c r="I107" s="152"/>
      <c r="J107" s="153"/>
      <c r="K107" s="154">
        <v>0</v>
      </c>
      <c r="L107" s="281">
        <f>I107+J107+K107</f>
        <v>0</v>
      </c>
      <c r="M107" s="7" t="str">
        <f t="shared" si="16"/>
        <v/>
      </c>
      <c r="N107" s="155"/>
    </row>
    <row r="108" spans="1:14" ht="18.75" hidden="1" customHeight="1">
      <c r="A108" s="23">
        <v>455</v>
      </c>
      <c r="B108" s="149"/>
      <c r="C108" s="156">
        <v>2802</v>
      </c>
      <c r="D108" s="191" t="s">
        <v>529</v>
      </c>
      <c r="E108" s="295">
        <f>F108+G108+H108</f>
        <v>0</v>
      </c>
      <c r="F108" s="158"/>
      <c r="G108" s="159"/>
      <c r="H108" s="160">
        <v>0</v>
      </c>
      <c r="I108" s="158"/>
      <c r="J108" s="159"/>
      <c r="K108" s="160">
        <v>0</v>
      </c>
      <c r="L108" s="295">
        <f>I108+J108+K108</f>
        <v>0</v>
      </c>
      <c r="M108" s="7" t="str">
        <f t="shared" si="16"/>
        <v/>
      </c>
      <c r="N108" s="155"/>
    </row>
    <row r="109" spans="1:14" ht="18.75" hidden="1" customHeight="1">
      <c r="A109" s="23">
        <v>455</v>
      </c>
      <c r="B109" s="149"/>
      <c r="C109" s="179">
        <v>2809</v>
      </c>
      <c r="D109" s="198" t="s">
        <v>255</v>
      </c>
      <c r="E109" s="287">
        <f>F109+G109+H109</f>
        <v>0</v>
      </c>
      <c r="F109" s="173"/>
      <c r="G109" s="174"/>
      <c r="H109" s="175">
        <v>0</v>
      </c>
      <c r="I109" s="173"/>
      <c r="J109" s="174"/>
      <c r="K109" s="175">
        <v>0</v>
      </c>
      <c r="L109" s="287">
        <f>I109+J109+K109</f>
        <v>0</v>
      </c>
      <c r="M109" s="7" t="str">
        <f t="shared" si="16"/>
        <v/>
      </c>
      <c r="N109" s="155"/>
    </row>
    <row r="110" spans="1:14" s="15" customFormat="1" ht="18.75" hidden="1" customHeight="1">
      <c r="A110" s="22">
        <v>470</v>
      </c>
      <c r="B110" s="167">
        <v>3600</v>
      </c>
      <c r="C110" s="147" t="s">
        <v>847</v>
      </c>
      <c r="D110" s="183"/>
      <c r="E110" s="1364">
        <f t="shared" ref="E110:L110" si="21">SUM(E111:E118)</f>
        <v>0</v>
      </c>
      <c r="F110" s="168">
        <f t="shared" si="21"/>
        <v>0</v>
      </c>
      <c r="G110" s="169">
        <f t="shared" si="21"/>
        <v>0</v>
      </c>
      <c r="H110" s="170">
        <f>SUM(H111:H118)</f>
        <v>0</v>
      </c>
      <c r="I110" s="168">
        <f t="shared" si="21"/>
        <v>0</v>
      </c>
      <c r="J110" s="169">
        <f t="shared" si="21"/>
        <v>0</v>
      </c>
      <c r="K110" s="170">
        <f>SUM(K111:K118)</f>
        <v>0</v>
      </c>
      <c r="L110" s="1364">
        <f t="shared" si="21"/>
        <v>0</v>
      </c>
      <c r="M110" s="7" t="str">
        <f t="shared" si="16"/>
        <v/>
      </c>
      <c r="N110" s="155"/>
    </row>
    <row r="111" spans="1:14" ht="18.75" hidden="1" customHeight="1">
      <c r="A111" s="23">
        <v>475</v>
      </c>
      <c r="B111" s="149"/>
      <c r="C111" s="150">
        <v>3601</v>
      </c>
      <c r="D111" s="187" t="s">
        <v>530</v>
      </c>
      <c r="E111" s="281">
        <f t="shared" ref="E111:E118" si="22">F111+G111+H111</f>
        <v>0</v>
      </c>
      <c r="F111" s="152"/>
      <c r="G111" s="153"/>
      <c r="H111" s="154">
        <v>0</v>
      </c>
      <c r="I111" s="152"/>
      <c r="J111" s="153"/>
      <c r="K111" s="154">
        <v>0</v>
      </c>
      <c r="L111" s="281">
        <f t="shared" ref="L111:L118" si="23">I111+J111+K111</f>
        <v>0</v>
      </c>
      <c r="M111" s="7" t="str">
        <f t="shared" si="16"/>
        <v/>
      </c>
      <c r="N111" s="155"/>
    </row>
    <row r="112" spans="1:14" ht="18.75" hidden="1" customHeight="1">
      <c r="A112" s="23"/>
      <c r="B112" s="149"/>
      <c r="C112" s="156">
        <v>3605</v>
      </c>
      <c r="D112" s="157" t="s">
        <v>2046</v>
      </c>
      <c r="E112" s="295">
        <f>F112+G112+H112</f>
        <v>0</v>
      </c>
      <c r="F112" s="484">
        <v>0</v>
      </c>
      <c r="G112" s="485">
        <v>0</v>
      </c>
      <c r="H112" s="160">
        <v>0</v>
      </c>
      <c r="I112" s="484">
        <v>0</v>
      </c>
      <c r="J112" s="485">
        <v>0</v>
      </c>
      <c r="K112" s="160">
        <v>0</v>
      </c>
      <c r="L112" s="295">
        <f>I112+J112+K112</f>
        <v>0</v>
      </c>
      <c r="M112" s="7" t="str">
        <f t="shared" si="16"/>
        <v/>
      </c>
      <c r="N112" s="155"/>
    </row>
    <row r="113" spans="1:14" ht="18.75" hidden="1" customHeight="1">
      <c r="A113" s="23"/>
      <c r="B113" s="149"/>
      <c r="C113" s="156">
        <v>3608</v>
      </c>
      <c r="D113" s="157" t="s">
        <v>2009</v>
      </c>
      <c r="E113" s="295">
        <f>F113+G113+H113</f>
        <v>0</v>
      </c>
      <c r="F113" s="484">
        <v>0</v>
      </c>
      <c r="G113" s="485">
        <v>0</v>
      </c>
      <c r="H113" s="160">
        <v>0</v>
      </c>
      <c r="I113" s="484">
        <v>0</v>
      </c>
      <c r="J113" s="485">
        <v>0</v>
      </c>
      <c r="K113" s="160">
        <v>0</v>
      </c>
      <c r="L113" s="295">
        <f>I113+J113+K113</f>
        <v>0</v>
      </c>
      <c r="M113" s="7" t="str">
        <f t="shared" si="16"/>
        <v/>
      </c>
      <c r="N113" s="155"/>
    </row>
    <row r="114" spans="1:14" ht="18.75" hidden="1" customHeight="1">
      <c r="A114" s="23"/>
      <c r="B114" s="149"/>
      <c r="C114" s="156">
        <v>3610</v>
      </c>
      <c r="D114" s="157" t="s">
        <v>848</v>
      </c>
      <c r="E114" s="295">
        <f t="shared" si="22"/>
        <v>0</v>
      </c>
      <c r="F114" s="158"/>
      <c r="G114" s="159"/>
      <c r="H114" s="160">
        <v>0</v>
      </c>
      <c r="I114" s="158"/>
      <c r="J114" s="159"/>
      <c r="K114" s="160">
        <v>0</v>
      </c>
      <c r="L114" s="295">
        <f t="shared" si="23"/>
        <v>0</v>
      </c>
      <c r="M114" s="7" t="str">
        <f t="shared" si="16"/>
        <v/>
      </c>
      <c r="N114" s="155"/>
    </row>
    <row r="115" spans="1:14" ht="18.75" hidden="1" customHeight="1">
      <c r="A115" s="23">
        <v>480</v>
      </c>
      <c r="B115" s="149"/>
      <c r="C115" s="156">
        <v>3611</v>
      </c>
      <c r="D115" s="157" t="s">
        <v>531</v>
      </c>
      <c r="E115" s="295">
        <f t="shared" si="22"/>
        <v>0</v>
      </c>
      <c r="F115" s="158"/>
      <c r="G115" s="159"/>
      <c r="H115" s="160">
        <v>0</v>
      </c>
      <c r="I115" s="158"/>
      <c r="J115" s="159"/>
      <c r="K115" s="160">
        <v>0</v>
      </c>
      <c r="L115" s="295">
        <f t="shared" si="23"/>
        <v>0</v>
      </c>
      <c r="M115" s="7" t="str">
        <f t="shared" si="16"/>
        <v/>
      </c>
      <c r="N115" s="155"/>
    </row>
    <row r="116" spans="1:14" ht="18.75" hidden="1" customHeight="1">
      <c r="A116" s="23">
        <v>485</v>
      </c>
      <c r="B116" s="149"/>
      <c r="C116" s="156">
        <v>3612</v>
      </c>
      <c r="D116" s="157" t="s">
        <v>532</v>
      </c>
      <c r="E116" s="295">
        <f t="shared" si="22"/>
        <v>0</v>
      </c>
      <c r="F116" s="158"/>
      <c r="G116" s="159"/>
      <c r="H116" s="160">
        <v>0</v>
      </c>
      <c r="I116" s="158"/>
      <c r="J116" s="159"/>
      <c r="K116" s="160">
        <v>0</v>
      </c>
      <c r="L116" s="295">
        <f t="shared" si="23"/>
        <v>0</v>
      </c>
      <c r="M116" s="7" t="str">
        <f t="shared" si="16"/>
        <v/>
      </c>
      <c r="N116" s="155"/>
    </row>
    <row r="117" spans="1:14" s="17" customFormat="1" ht="18.75" hidden="1" customHeight="1">
      <c r="A117" s="25"/>
      <c r="B117" s="149"/>
      <c r="C117" s="156">
        <v>3618</v>
      </c>
      <c r="D117" s="157" t="s">
        <v>881</v>
      </c>
      <c r="E117" s="295">
        <f t="shared" si="22"/>
        <v>0</v>
      </c>
      <c r="F117" s="158"/>
      <c r="G117" s="159"/>
      <c r="H117" s="160">
        <v>0</v>
      </c>
      <c r="I117" s="158"/>
      <c r="J117" s="159"/>
      <c r="K117" s="160">
        <v>0</v>
      </c>
      <c r="L117" s="295">
        <f t="shared" si="23"/>
        <v>0</v>
      </c>
      <c r="M117" s="7" t="str">
        <f t="shared" si="16"/>
        <v/>
      </c>
      <c r="N117" s="155"/>
    </row>
    <row r="118" spans="1:14" ht="18.75" hidden="1" customHeight="1">
      <c r="A118" s="23">
        <v>490</v>
      </c>
      <c r="B118" s="149"/>
      <c r="C118" s="162">
        <v>3619</v>
      </c>
      <c r="D118" s="197" t="s">
        <v>533</v>
      </c>
      <c r="E118" s="287">
        <f t="shared" si="22"/>
        <v>0</v>
      </c>
      <c r="F118" s="173"/>
      <c r="G118" s="174"/>
      <c r="H118" s="175">
        <v>0</v>
      </c>
      <c r="I118" s="173"/>
      <c r="J118" s="174"/>
      <c r="K118" s="175">
        <v>0</v>
      </c>
      <c r="L118" s="287">
        <f t="shared" si="23"/>
        <v>0</v>
      </c>
      <c r="M118" s="7" t="str">
        <f t="shared" si="16"/>
        <v/>
      </c>
      <c r="N118" s="155"/>
    </row>
    <row r="119" spans="1:14" s="15" customFormat="1" ht="18.75" hidden="1" customHeight="1">
      <c r="A119" s="22">
        <v>495</v>
      </c>
      <c r="B119" s="167">
        <v>3700</v>
      </c>
      <c r="C119" s="147" t="s">
        <v>534</v>
      </c>
      <c r="D119" s="183"/>
      <c r="E119" s="1364">
        <f t="shared" ref="E119:L119" si="24">SUM(E120:E122)</f>
        <v>0</v>
      </c>
      <c r="F119" s="168">
        <f t="shared" si="24"/>
        <v>0</v>
      </c>
      <c r="G119" s="169">
        <f t="shared" si="24"/>
        <v>0</v>
      </c>
      <c r="H119" s="170">
        <f>SUM(H120:H122)</f>
        <v>0</v>
      </c>
      <c r="I119" s="168">
        <f t="shared" si="24"/>
        <v>0</v>
      </c>
      <c r="J119" s="169">
        <f t="shared" si="24"/>
        <v>0</v>
      </c>
      <c r="K119" s="170">
        <f>SUM(K120:K122)</f>
        <v>0</v>
      </c>
      <c r="L119" s="1364">
        <f t="shared" si="24"/>
        <v>0</v>
      </c>
      <c r="M119" s="7" t="str">
        <f t="shared" si="16"/>
        <v/>
      </c>
      <c r="N119" s="155"/>
    </row>
    <row r="120" spans="1:14" ht="18.75" hidden="1" customHeight="1">
      <c r="A120" s="23">
        <v>500</v>
      </c>
      <c r="B120" s="149"/>
      <c r="C120" s="150">
        <v>3701</v>
      </c>
      <c r="D120" s="151" t="s">
        <v>535</v>
      </c>
      <c r="E120" s="281">
        <f>F120+G120+H120</f>
        <v>0</v>
      </c>
      <c r="F120" s="152"/>
      <c r="G120" s="153"/>
      <c r="H120" s="154">
        <v>0</v>
      </c>
      <c r="I120" s="152"/>
      <c r="J120" s="153"/>
      <c r="K120" s="154">
        <v>0</v>
      </c>
      <c r="L120" s="281">
        <f>I120+J120+K120</f>
        <v>0</v>
      </c>
      <c r="M120" s="7" t="str">
        <f t="shared" si="16"/>
        <v/>
      </c>
      <c r="N120" s="155"/>
    </row>
    <row r="121" spans="1:14" ht="18.75" hidden="1" customHeight="1">
      <c r="A121" s="23">
        <v>505</v>
      </c>
      <c r="B121" s="149"/>
      <c r="C121" s="156">
        <v>3702</v>
      </c>
      <c r="D121" s="157" t="s">
        <v>536</v>
      </c>
      <c r="E121" s="295">
        <f>F121+G121+H121</f>
        <v>0</v>
      </c>
      <c r="F121" s="158"/>
      <c r="G121" s="159"/>
      <c r="H121" s="160">
        <v>0</v>
      </c>
      <c r="I121" s="158"/>
      <c r="J121" s="159"/>
      <c r="K121" s="160">
        <v>0</v>
      </c>
      <c r="L121" s="295">
        <f>I121+J121+K121</f>
        <v>0</v>
      </c>
      <c r="M121" s="7" t="str">
        <f t="shared" si="16"/>
        <v/>
      </c>
      <c r="N121" s="155"/>
    </row>
    <row r="122" spans="1:14" ht="18.75" hidden="1" customHeight="1">
      <c r="A122" s="23">
        <v>510</v>
      </c>
      <c r="B122" s="149"/>
      <c r="C122" s="179">
        <v>3709</v>
      </c>
      <c r="D122" s="186" t="s">
        <v>537</v>
      </c>
      <c r="E122" s="287">
        <f>F122+G122+H122</f>
        <v>0</v>
      </c>
      <c r="F122" s="173"/>
      <c r="G122" s="174"/>
      <c r="H122" s="175">
        <v>0</v>
      </c>
      <c r="I122" s="173"/>
      <c r="J122" s="174"/>
      <c r="K122" s="175">
        <v>0</v>
      </c>
      <c r="L122" s="287">
        <f>I122+J122+K122</f>
        <v>0</v>
      </c>
      <c r="M122" s="7" t="str">
        <f t="shared" si="16"/>
        <v/>
      </c>
      <c r="N122" s="155"/>
    </row>
    <row r="123" spans="1:14" s="27" customFormat="1" ht="18.75" hidden="1" customHeight="1">
      <c r="A123" s="26">
        <v>515</v>
      </c>
      <c r="B123" s="167">
        <v>4000</v>
      </c>
      <c r="C123" s="147" t="s">
        <v>882</v>
      </c>
      <c r="D123" s="183"/>
      <c r="E123" s="1364">
        <f t="shared" ref="E123:L123" si="25">SUM(E124:E134)</f>
        <v>0</v>
      </c>
      <c r="F123" s="168">
        <f t="shared" si="25"/>
        <v>0</v>
      </c>
      <c r="G123" s="169">
        <f t="shared" si="25"/>
        <v>0</v>
      </c>
      <c r="H123" s="170">
        <f>SUM(H124:H134)</f>
        <v>0</v>
      </c>
      <c r="I123" s="168">
        <f t="shared" si="25"/>
        <v>0</v>
      </c>
      <c r="J123" s="169">
        <f t="shared" si="25"/>
        <v>0</v>
      </c>
      <c r="K123" s="170">
        <f>SUM(K124:K134)</f>
        <v>0</v>
      </c>
      <c r="L123" s="1364">
        <f t="shared" si="25"/>
        <v>0</v>
      </c>
      <c r="M123" s="7" t="str">
        <f t="shared" si="16"/>
        <v/>
      </c>
      <c r="N123" s="155"/>
    </row>
    <row r="124" spans="1:14" s="30" customFormat="1" ht="18.75" hidden="1" customHeight="1">
      <c r="A124" s="28">
        <v>516</v>
      </c>
      <c r="B124" s="149"/>
      <c r="C124" s="150">
        <v>4021</v>
      </c>
      <c r="D124" s="199" t="s">
        <v>538</v>
      </c>
      <c r="E124" s="281">
        <f t="shared" ref="E124:E136" si="26">F124+G124+H124</f>
        <v>0</v>
      </c>
      <c r="F124" s="152"/>
      <c r="G124" s="153"/>
      <c r="H124" s="154">
        <v>0</v>
      </c>
      <c r="I124" s="152"/>
      <c r="J124" s="153"/>
      <c r="K124" s="154">
        <v>0</v>
      </c>
      <c r="L124" s="281">
        <f t="shared" ref="L124:L136" si="27">I124+J124+K124</f>
        <v>0</v>
      </c>
      <c r="M124" s="7" t="str">
        <f t="shared" si="16"/>
        <v/>
      </c>
      <c r="N124" s="155"/>
    </row>
    <row r="125" spans="1:14" s="30" customFormat="1" ht="18.75" hidden="1" customHeight="1">
      <c r="A125" s="28">
        <v>517</v>
      </c>
      <c r="B125" s="149"/>
      <c r="C125" s="156">
        <v>4022</v>
      </c>
      <c r="D125" s="200" t="s">
        <v>716</v>
      </c>
      <c r="E125" s="295">
        <f t="shared" si="26"/>
        <v>0</v>
      </c>
      <c r="F125" s="158"/>
      <c r="G125" s="159"/>
      <c r="H125" s="160">
        <v>0</v>
      </c>
      <c r="I125" s="158"/>
      <c r="J125" s="159"/>
      <c r="K125" s="160">
        <v>0</v>
      </c>
      <c r="L125" s="295">
        <f t="shared" si="27"/>
        <v>0</v>
      </c>
      <c r="M125" s="7" t="str">
        <f t="shared" si="16"/>
        <v/>
      </c>
      <c r="N125" s="155"/>
    </row>
    <row r="126" spans="1:14" s="30" customFormat="1" ht="18.75" hidden="1" customHeight="1">
      <c r="A126" s="28">
        <v>518</v>
      </c>
      <c r="B126" s="149"/>
      <c r="C126" s="156">
        <v>4023</v>
      </c>
      <c r="D126" s="200" t="s">
        <v>717</v>
      </c>
      <c r="E126" s="295">
        <f t="shared" si="26"/>
        <v>0</v>
      </c>
      <c r="F126" s="158"/>
      <c r="G126" s="159"/>
      <c r="H126" s="160">
        <v>0</v>
      </c>
      <c r="I126" s="158"/>
      <c r="J126" s="159"/>
      <c r="K126" s="160">
        <v>0</v>
      </c>
      <c r="L126" s="295">
        <f t="shared" si="27"/>
        <v>0</v>
      </c>
      <c r="M126" s="7" t="str">
        <f t="shared" si="16"/>
        <v/>
      </c>
      <c r="N126" s="155"/>
    </row>
    <row r="127" spans="1:14" s="30" customFormat="1" ht="15.75" hidden="1" customHeight="1">
      <c r="A127" s="28">
        <v>519</v>
      </c>
      <c r="B127" s="149"/>
      <c r="C127" s="156">
        <v>4024</v>
      </c>
      <c r="D127" s="200" t="s">
        <v>718</v>
      </c>
      <c r="E127" s="295">
        <f t="shared" si="26"/>
        <v>0</v>
      </c>
      <c r="F127" s="158"/>
      <c r="G127" s="159"/>
      <c r="H127" s="160">
        <v>0</v>
      </c>
      <c r="I127" s="158"/>
      <c r="J127" s="159"/>
      <c r="K127" s="160">
        <v>0</v>
      </c>
      <c r="L127" s="295">
        <f t="shared" si="27"/>
        <v>0</v>
      </c>
      <c r="M127" s="7" t="str">
        <f t="shared" si="16"/>
        <v/>
      </c>
      <c r="N127" s="155"/>
    </row>
    <row r="128" spans="1:14" s="30" customFormat="1" ht="15.75" hidden="1" customHeight="1">
      <c r="A128" s="28">
        <v>520</v>
      </c>
      <c r="B128" s="149"/>
      <c r="C128" s="156">
        <v>4025</v>
      </c>
      <c r="D128" s="200" t="s">
        <v>719</v>
      </c>
      <c r="E128" s="295">
        <f t="shared" si="26"/>
        <v>0</v>
      </c>
      <c r="F128" s="158"/>
      <c r="G128" s="159"/>
      <c r="H128" s="160">
        <v>0</v>
      </c>
      <c r="I128" s="158"/>
      <c r="J128" s="159"/>
      <c r="K128" s="160">
        <v>0</v>
      </c>
      <c r="L128" s="295">
        <f t="shared" si="27"/>
        <v>0</v>
      </c>
      <c r="M128" s="7" t="str">
        <f t="shared" si="16"/>
        <v/>
      </c>
      <c r="N128" s="155"/>
    </row>
    <row r="129" spans="1:44" s="30" customFormat="1" ht="15.75" hidden="1" customHeight="1">
      <c r="A129" s="28">
        <v>521</v>
      </c>
      <c r="B129" s="149"/>
      <c r="C129" s="156">
        <v>4026</v>
      </c>
      <c r="D129" s="200" t="s">
        <v>720</v>
      </c>
      <c r="E129" s="295">
        <f t="shared" si="26"/>
        <v>0</v>
      </c>
      <c r="F129" s="158"/>
      <c r="G129" s="159"/>
      <c r="H129" s="160">
        <v>0</v>
      </c>
      <c r="I129" s="158"/>
      <c r="J129" s="159"/>
      <c r="K129" s="160">
        <v>0</v>
      </c>
      <c r="L129" s="295">
        <f t="shared" si="27"/>
        <v>0</v>
      </c>
      <c r="M129" s="7" t="str">
        <f t="shared" si="16"/>
        <v/>
      </c>
      <c r="N129" s="155"/>
    </row>
    <row r="130" spans="1:44" s="30" customFormat="1" ht="15.75" hidden="1" customHeight="1">
      <c r="A130" s="28">
        <v>522</v>
      </c>
      <c r="B130" s="149"/>
      <c r="C130" s="156">
        <v>4029</v>
      </c>
      <c r="D130" s="200" t="s">
        <v>721</v>
      </c>
      <c r="E130" s="295">
        <f t="shared" si="26"/>
        <v>0</v>
      </c>
      <c r="F130" s="158"/>
      <c r="G130" s="159"/>
      <c r="H130" s="160">
        <v>0</v>
      </c>
      <c r="I130" s="158"/>
      <c r="J130" s="159"/>
      <c r="K130" s="160">
        <v>0</v>
      </c>
      <c r="L130" s="295">
        <f t="shared" si="27"/>
        <v>0</v>
      </c>
      <c r="M130" s="7" t="str">
        <f t="shared" si="16"/>
        <v/>
      </c>
      <c r="N130" s="155"/>
    </row>
    <row r="131" spans="1:44" s="35" customFormat="1" ht="15.75" hidden="1" customHeight="1">
      <c r="A131" s="28">
        <v>523</v>
      </c>
      <c r="B131" s="149"/>
      <c r="C131" s="156">
        <v>4030</v>
      </c>
      <c r="D131" s="200" t="s">
        <v>722</v>
      </c>
      <c r="E131" s="295">
        <f t="shared" si="26"/>
        <v>0</v>
      </c>
      <c r="F131" s="158"/>
      <c r="G131" s="159"/>
      <c r="H131" s="160">
        <v>0</v>
      </c>
      <c r="I131" s="158"/>
      <c r="J131" s="159"/>
      <c r="K131" s="160">
        <v>0</v>
      </c>
      <c r="L131" s="295">
        <f t="shared" si="27"/>
        <v>0</v>
      </c>
      <c r="M131" s="7" t="str">
        <f t="shared" si="16"/>
        <v/>
      </c>
      <c r="N131" s="155"/>
      <c r="O131" s="31"/>
      <c r="P131" s="32"/>
      <c r="Q131" s="32"/>
      <c r="R131" s="31"/>
      <c r="S131" s="32"/>
      <c r="T131" s="32"/>
      <c r="U131" s="31"/>
      <c r="V131" s="32"/>
      <c r="W131" s="32"/>
      <c r="X131" s="31"/>
      <c r="Y131" s="32"/>
      <c r="Z131" s="32"/>
      <c r="AA131" s="34"/>
      <c r="AB131" s="32"/>
      <c r="AC131" s="32"/>
      <c r="AD131" s="31"/>
      <c r="AE131" s="32"/>
      <c r="AF131" s="32"/>
      <c r="AG131" s="31"/>
      <c r="AH131" s="32"/>
      <c r="AI131" s="31"/>
      <c r="AJ131" s="34"/>
      <c r="AK131" s="31"/>
      <c r="AL131" s="31"/>
      <c r="AM131" s="32"/>
      <c r="AN131" s="32"/>
      <c r="AO131" s="31"/>
      <c r="AP131" s="32"/>
      <c r="AR131" s="32"/>
    </row>
    <row r="132" spans="1:44" s="35" customFormat="1" ht="15.75" hidden="1" customHeight="1">
      <c r="A132" s="28">
        <v>523</v>
      </c>
      <c r="B132" s="149"/>
      <c r="C132" s="156">
        <v>4039</v>
      </c>
      <c r="D132" s="200" t="s">
        <v>256</v>
      </c>
      <c r="E132" s="295">
        <f t="shared" si="26"/>
        <v>0</v>
      </c>
      <c r="F132" s="158"/>
      <c r="G132" s="159"/>
      <c r="H132" s="160">
        <v>0</v>
      </c>
      <c r="I132" s="158"/>
      <c r="J132" s="159"/>
      <c r="K132" s="160">
        <v>0</v>
      </c>
      <c r="L132" s="295">
        <f t="shared" si="27"/>
        <v>0</v>
      </c>
      <c r="M132" s="7" t="str">
        <f t="shared" si="16"/>
        <v/>
      </c>
      <c r="N132" s="155"/>
      <c r="O132" s="31"/>
      <c r="P132" s="32"/>
      <c r="Q132" s="32"/>
      <c r="R132" s="31"/>
      <c r="S132" s="32"/>
      <c r="T132" s="32"/>
      <c r="U132" s="31"/>
      <c r="V132" s="32"/>
      <c r="W132" s="32"/>
      <c r="X132" s="31"/>
      <c r="Y132" s="32"/>
      <c r="Z132" s="32"/>
      <c r="AA132" s="34"/>
      <c r="AB132" s="32"/>
      <c r="AC132" s="32"/>
      <c r="AD132" s="31"/>
      <c r="AE132" s="32"/>
      <c r="AF132" s="32"/>
      <c r="AG132" s="31"/>
      <c r="AH132" s="32"/>
      <c r="AI132" s="31"/>
      <c r="AJ132" s="34"/>
      <c r="AK132" s="31"/>
      <c r="AL132" s="31"/>
      <c r="AM132" s="32"/>
      <c r="AN132" s="32"/>
      <c r="AO132" s="31"/>
      <c r="AP132" s="32"/>
      <c r="AR132" s="32"/>
    </row>
    <row r="133" spans="1:44" s="35" customFormat="1" ht="15.75" hidden="1" customHeight="1">
      <c r="A133" s="28">
        <v>524</v>
      </c>
      <c r="B133" s="149"/>
      <c r="C133" s="156">
        <v>4040</v>
      </c>
      <c r="D133" s="200" t="s">
        <v>723</v>
      </c>
      <c r="E133" s="295">
        <f t="shared" si="26"/>
        <v>0</v>
      </c>
      <c r="F133" s="158"/>
      <c r="G133" s="159"/>
      <c r="H133" s="160">
        <v>0</v>
      </c>
      <c r="I133" s="158"/>
      <c r="J133" s="159"/>
      <c r="K133" s="160">
        <v>0</v>
      </c>
      <c r="L133" s="295">
        <f t="shared" si="27"/>
        <v>0</v>
      </c>
      <c r="M133" s="7" t="str">
        <f t="shared" si="16"/>
        <v/>
      </c>
      <c r="N133" s="155"/>
      <c r="O133" s="31"/>
      <c r="P133" s="32"/>
      <c r="Q133" s="32"/>
      <c r="R133" s="31"/>
      <c r="S133" s="32"/>
      <c r="T133" s="32"/>
      <c r="U133" s="31"/>
      <c r="V133" s="32"/>
      <c r="W133" s="32"/>
      <c r="X133" s="31"/>
      <c r="Y133" s="32"/>
      <c r="Z133" s="32"/>
      <c r="AA133" s="34"/>
      <c r="AB133" s="32"/>
      <c r="AC133" s="32"/>
      <c r="AD133" s="31"/>
      <c r="AE133" s="32"/>
      <c r="AF133" s="32"/>
      <c r="AG133" s="31"/>
      <c r="AH133" s="32"/>
      <c r="AI133" s="31"/>
      <c r="AJ133" s="34"/>
      <c r="AK133" s="31"/>
      <c r="AL133" s="31"/>
      <c r="AM133" s="32"/>
      <c r="AN133" s="32"/>
      <c r="AO133" s="31"/>
      <c r="AP133" s="32"/>
      <c r="AR133" s="32"/>
    </row>
    <row r="134" spans="1:44" s="35" customFormat="1" ht="15.75" hidden="1" customHeight="1">
      <c r="A134" s="28">
        <v>526</v>
      </c>
      <c r="B134" s="149"/>
      <c r="C134" s="162">
        <v>4072</v>
      </c>
      <c r="D134" s="201" t="s">
        <v>724</v>
      </c>
      <c r="E134" s="287">
        <f t="shared" si="26"/>
        <v>0</v>
      </c>
      <c r="F134" s="173"/>
      <c r="G134" s="174"/>
      <c r="H134" s="175">
        <v>0</v>
      </c>
      <c r="I134" s="173"/>
      <c r="J134" s="174"/>
      <c r="K134" s="175">
        <v>0</v>
      </c>
      <c r="L134" s="287">
        <f t="shared" si="27"/>
        <v>0</v>
      </c>
      <c r="M134" s="7" t="str">
        <f t="shared" si="16"/>
        <v/>
      </c>
      <c r="N134" s="155"/>
      <c r="O134" s="31"/>
      <c r="P134" s="32"/>
      <c r="Q134" s="32"/>
      <c r="R134" s="31"/>
      <c r="S134" s="32"/>
      <c r="T134" s="32"/>
      <c r="U134" s="31"/>
      <c r="V134" s="32"/>
      <c r="W134" s="32"/>
      <c r="X134" s="31"/>
      <c r="Y134" s="32"/>
      <c r="Z134" s="32"/>
      <c r="AA134" s="34"/>
      <c r="AB134" s="32"/>
      <c r="AC134" s="32"/>
      <c r="AD134" s="31"/>
      <c r="AE134" s="32"/>
      <c r="AF134" s="32"/>
      <c r="AG134" s="31"/>
      <c r="AH134" s="32"/>
      <c r="AI134" s="31"/>
      <c r="AJ134" s="34"/>
      <c r="AK134" s="31"/>
      <c r="AL134" s="31"/>
      <c r="AM134" s="32"/>
      <c r="AN134" s="32"/>
      <c r="AO134" s="31"/>
      <c r="AP134" s="32"/>
      <c r="AR134" s="32"/>
    </row>
    <row r="135" spans="1:44" s="15" customFormat="1" ht="18.75" hidden="1" customHeight="1">
      <c r="A135" s="22">
        <v>540</v>
      </c>
      <c r="B135" s="167">
        <v>4100</v>
      </c>
      <c r="C135" s="147" t="s">
        <v>725</v>
      </c>
      <c r="D135" s="183"/>
      <c r="E135" s="1364">
        <f t="shared" si="26"/>
        <v>0</v>
      </c>
      <c r="F135" s="1465">
        <v>0</v>
      </c>
      <c r="G135" s="189"/>
      <c r="H135" s="1467">
        <v>0</v>
      </c>
      <c r="I135" s="1465">
        <v>0</v>
      </c>
      <c r="J135" s="189"/>
      <c r="K135" s="1467">
        <v>0</v>
      </c>
      <c r="L135" s="1364">
        <f t="shared" si="27"/>
        <v>0</v>
      </c>
      <c r="M135" s="7" t="str">
        <f t="shared" si="16"/>
        <v/>
      </c>
      <c r="N135" s="155"/>
    </row>
    <row r="136" spans="1:44" s="15" customFormat="1" ht="18.75" hidden="1" customHeight="1">
      <c r="A136" s="22">
        <v>550</v>
      </c>
      <c r="B136" s="167">
        <v>4200</v>
      </c>
      <c r="C136" s="147" t="s">
        <v>726</v>
      </c>
      <c r="D136" s="183"/>
      <c r="E136" s="1364">
        <f t="shared" si="26"/>
        <v>0</v>
      </c>
      <c r="F136" s="1465">
        <v>0</v>
      </c>
      <c r="G136" s="1698">
        <v>0</v>
      </c>
      <c r="H136" s="1467">
        <v>0</v>
      </c>
      <c r="I136" s="1465">
        <v>0</v>
      </c>
      <c r="J136" s="1698">
        <v>0</v>
      </c>
      <c r="K136" s="1467">
        <v>0</v>
      </c>
      <c r="L136" s="1364">
        <f t="shared" si="27"/>
        <v>0</v>
      </c>
      <c r="M136" s="7" t="str">
        <f t="shared" si="16"/>
        <v/>
      </c>
      <c r="N136" s="155"/>
    </row>
    <row r="137" spans="1:44" s="15" customFormat="1" ht="18.75" hidden="1" customHeight="1">
      <c r="A137" s="22">
        <v>560</v>
      </c>
      <c r="B137" s="167">
        <v>4500</v>
      </c>
      <c r="C137" s="147" t="s">
        <v>328</v>
      </c>
      <c r="D137" s="183"/>
      <c r="E137" s="1364">
        <f t="shared" ref="E137:L137" si="28">SUM(E138:E139)</f>
        <v>0</v>
      </c>
      <c r="F137" s="168">
        <f t="shared" si="28"/>
        <v>0</v>
      </c>
      <c r="G137" s="169">
        <f t="shared" si="28"/>
        <v>0</v>
      </c>
      <c r="H137" s="170">
        <f>SUM(H138:H139)</f>
        <v>0</v>
      </c>
      <c r="I137" s="168">
        <f t="shared" si="28"/>
        <v>0</v>
      </c>
      <c r="J137" s="169">
        <f t="shared" si="28"/>
        <v>0</v>
      </c>
      <c r="K137" s="170">
        <f>SUM(K138:K139)</f>
        <v>0</v>
      </c>
      <c r="L137" s="1364">
        <f t="shared" si="28"/>
        <v>0</v>
      </c>
      <c r="M137" s="7" t="str">
        <f t="shared" si="16"/>
        <v/>
      </c>
      <c r="N137" s="155"/>
    </row>
    <row r="138" spans="1:44" ht="18.75" hidden="1" customHeight="1">
      <c r="A138" s="23">
        <v>565</v>
      </c>
      <c r="B138" s="149"/>
      <c r="C138" s="150">
        <v>4501</v>
      </c>
      <c r="D138" s="202" t="s">
        <v>329</v>
      </c>
      <c r="E138" s="281">
        <f>F138+G138+H138</f>
        <v>0</v>
      </c>
      <c r="F138" s="152"/>
      <c r="G138" s="153"/>
      <c r="H138" s="154">
        <v>0</v>
      </c>
      <c r="I138" s="152"/>
      <c r="J138" s="153"/>
      <c r="K138" s="154">
        <v>0</v>
      </c>
      <c r="L138" s="281">
        <f>I138+J138+K138</f>
        <v>0</v>
      </c>
      <c r="M138" s="7" t="str">
        <f t="shared" si="16"/>
        <v/>
      </c>
      <c r="N138" s="155"/>
    </row>
    <row r="139" spans="1:44" ht="18.75" hidden="1" customHeight="1">
      <c r="A139" s="23">
        <v>570</v>
      </c>
      <c r="B139" s="149"/>
      <c r="C139" s="162">
        <v>4503</v>
      </c>
      <c r="D139" s="203" t="s">
        <v>330</v>
      </c>
      <c r="E139" s="287">
        <f>F139+G139+H139</f>
        <v>0</v>
      </c>
      <c r="F139" s="173"/>
      <c r="G139" s="174"/>
      <c r="H139" s="175">
        <v>0</v>
      </c>
      <c r="I139" s="173"/>
      <c r="J139" s="174"/>
      <c r="K139" s="175">
        <v>0</v>
      </c>
      <c r="L139" s="287">
        <f>I139+J139+K139</f>
        <v>0</v>
      </c>
      <c r="M139" s="7" t="str">
        <f t="shared" si="16"/>
        <v/>
      </c>
      <c r="N139" s="155"/>
    </row>
    <row r="140" spans="1:44" s="15" customFormat="1" ht="18.75" hidden="1" customHeight="1">
      <c r="A140" s="22">
        <v>575</v>
      </c>
      <c r="B140" s="167">
        <v>4600</v>
      </c>
      <c r="C140" s="147" t="s">
        <v>331</v>
      </c>
      <c r="D140" s="183"/>
      <c r="E140" s="1364">
        <f t="shared" ref="E140:L140" si="29">SUM(E141:E148)</f>
        <v>0</v>
      </c>
      <c r="F140" s="168">
        <f t="shared" si="29"/>
        <v>0</v>
      </c>
      <c r="G140" s="169">
        <f t="shared" si="29"/>
        <v>0</v>
      </c>
      <c r="H140" s="170">
        <f>SUM(H141:H148)</f>
        <v>0</v>
      </c>
      <c r="I140" s="168">
        <f t="shared" si="29"/>
        <v>0</v>
      </c>
      <c r="J140" s="169">
        <f t="shared" si="29"/>
        <v>0</v>
      </c>
      <c r="K140" s="170">
        <f>SUM(K141:K148)</f>
        <v>0</v>
      </c>
      <c r="L140" s="1364">
        <f t="shared" si="29"/>
        <v>0</v>
      </c>
      <c r="M140" s="7" t="str">
        <f t="shared" si="16"/>
        <v/>
      </c>
      <c r="N140" s="155"/>
    </row>
    <row r="141" spans="1:44" ht="18.75" hidden="1" customHeight="1">
      <c r="A141" s="23">
        <v>580</v>
      </c>
      <c r="B141" s="149"/>
      <c r="C141" s="150">
        <v>4610</v>
      </c>
      <c r="D141" s="204" t="s">
        <v>883</v>
      </c>
      <c r="E141" s="281">
        <f t="shared" ref="E141:E148" si="30">F141+G141+H141</f>
        <v>0</v>
      </c>
      <c r="F141" s="152"/>
      <c r="G141" s="153"/>
      <c r="H141" s="154">
        <v>0</v>
      </c>
      <c r="I141" s="152"/>
      <c r="J141" s="153"/>
      <c r="K141" s="154">
        <v>0</v>
      </c>
      <c r="L141" s="281">
        <f t="shared" ref="L141:L148" si="31">I141+J141+K141</f>
        <v>0</v>
      </c>
      <c r="M141" s="7" t="str">
        <f t="shared" si="16"/>
        <v/>
      </c>
      <c r="N141" s="155"/>
    </row>
    <row r="142" spans="1:44" ht="18.75" hidden="1" customHeight="1">
      <c r="A142" s="23">
        <v>585</v>
      </c>
      <c r="B142" s="149"/>
      <c r="C142" s="156">
        <v>4620</v>
      </c>
      <c r="D142" s="196" t="s">
        <v>884</v>
      </c>
      <c r="E142" s="295">
        <f t="shared" si="30"/>
        <v>0</v>
      </c>
      <c r="F142" s="158"/>
      <c r="G142" s="159"/>
      <c r="H142" s="160">
        <v>0</v>
      </c>
      <c r="I142" s="158"/>
      <c r="J142" s="159"/>
      <c r="K142" s="160">
        <v>0</v>
      </c>
      <c r="L142" s="295">
        <f t="shared" si="31"/>
        <v>0</v>
      </c>
      <c r="M142" s="7" t="str">
        <f t="shared" si="16"/>
        <v/>
      </c>
      <c r="N142" s="155"/>
    </row>
    <row r="143" spans="1:44" ht="18.75" hidden="1" customHeight="1">
      <c r="A143" s="23">
        <v>590</v>
      </c>
      <c r="B143" s="149"/>
      <c r="C143" s="156">
        <v>4630</v>
      </c>
      <c r="D143" s="196" t="s">
        <v>885</v>
      </c>
      <c r="E143" s="295">
        <f t="shared" si="30"/>
        <v>0</v>
      </c>
      <c r="F143" s="158"/>
      <c r="G143" s="159"/>
      <c r="H143" s="160">
        <v>0</v>
      </c>
      <c r="I143" s="158"/>
      <c r="J143" s="159"/>
      <c r="K143" s="160">
        <v>0</v>
      </c>
      <c r="L143" s="295">
        <f t="shared" si="31"/>
        <v>0</v>
      </c>
      <c r="M143" s="7" t="str">
        <f t="shared" si="16"/>
        <v/>
      </c>
      <c r="N143" s="155"/>
    </row>
    <row r="144" spans="1:44" ht="18.75" hidden="1" customHeight="1">
      <c r="A144" s="23">
        <v>595</v>
      </c>
      <c r="B144" s="149"/>
      <c r="C144" s="156">
        <v>4640</v>
      </c>
      <c r="D144" s="196" t="s">
        <v>886</v>
      </c>
      <c r="E144" s="295">
        <f t="shared" si="30"/>
        <v>0</v>
      </c>
      <c r="F144" s="158"/>
      <c r="G144" s="159"/>
      <c r="H144" s="160">
        <v>0</v>
      </c>
      <c r="I144" s="158"/>
      <c r="J144" s="159"/>
      <c r="K144" s="160">
        <v>0</v>
      </c>
      <c r="L144" s="295">
        <f t="shared" si="31"/>
        <v>0</v>
      </c>
      <c r="M144" s="7" t="str">
        <f t="shared" si="16"/>
        <v/>
      </c>
      <c r="N144" s="155"/>
    </row>
    <row r="145" spans="1:14" ht="18.75" hidden="1" customHeight="1">
      <c r="A145" s="23">
        <v>600</v>
      </c>
      <c r="B145" s="149"/>
      <c r="C145" s="156">
        <v>4650</v>
      </c>
      <c r="D145" s="196" t="s">
        <v>887</v>
      </c>
      <c r="E145" s="295">
        <f t="shared" si="30"/>
        <v>0</v>
      </c>
      <c r="F145" s="158"/>
      <c r="G145" s="159"/>
      <c r="H145" s="160">
        <v>0</v>
      </c>
      <c r="I145" s="158"/>
      <c r="J145" s="159"/>
      <c r="K145" s="160">
        <v>0</v>
      </c>
      <c r="L145" s="295">
        <f t="shared" si="31"/>
        <v>0</v>
      </c>
      <c r="M145" s="7" t="str">
        <f t="shared" si="16"/>
        <v/>
      </c>
      <c r="N145" s="155"/>
    </row>
    <row r="146" spans="1:14" ht="18.75" hidden="1" customHeight="1">
      <c r="A146" s="23">
        <v>605</v>
      </c>
      <c r="B146" s="149"/>
      <c r="C146" s="156">
        <v>4660</v>
      </c>
      <c r="D146" s="196" t="s">
        <v>888</v>
      </c>
      <c r="E146" s="295">
        <f t="shared" si="30"/>
        <v>0</v>
      </c>
      <c r="F146" s="158"/>
      <c r="G146" s="159"/>
      <c r="H146" s="160">
        <v>0</v>
      </c>
      <c r="I146" s="158"/>
      <c r="J146" s="159"/>
      <c r="K146" s="160">
        <v>0</v>
      </c>
      <c r="L146" s="295">
        <f t="shared" si="31"/>
        <v>0</v>
      </c>
      <c r="M146" s="7" t="str">
        <f t="shared" si="16"/>
        <v/>
      </c>
      <c r="N146" s="155"/>
    </row>
    <row r="147" spans="1:14" ht="18.75" hidden="1" customHeight="1">
      <c r="A147" s="23">
        <v>610</v>
      </c>
      <c r="B147" s="149"/>
      <c r="C147" s="156">
        <v>4670</v>
      </c>
      <c r="D147" s="196" t="s">
        <v>889</v>
      </c>
      <c r="E147" s="295">
        <f t="shared" si="30"/>
        <v>0</v>
      </c>
      <c r="F147" s="158"/>
      <c r="G147" s="159"/>
      <c r="H147" s="160">
        <v>0</v>
      </c>
      <c r="I147" s="158"/>
      <c r="J147" s="159"/>
      <c r="K147" s="160">
        <v>0</v>
      </c>
      <c r="L147" s="295">
        <f t="shared" si="31"/>
        <v>0</v>
      </c>
      <c r="M147" s="7" t="str">
        <f t="shared" si="16"/>
        <v/>
      </c>
      <c r="N147" s="155"/>
    </row>
    <row r="148" spans="1:14" ht="18.75" hidden="1" customHeight="1">
      <c r="A148" s="23">
        <v>615</v>
      </c>
      <c r="B148" s="149"/>
      <c r="C148" s="162">
        <v>4680</v>
      </c>
      <c r="D148" s="205" t="s">
        <v>890</v>
      </c>
      <c r="E148" s="287">
        <f t="shared" si="30"/>
        <v>0</v>
      </c>
      <c r="F148" s="173"/>
      <c r="G148" s="174"/>
      <c r="H148" s="175">
        <v>0</v>
      </c>
      <c r="I148" s="173"/>
      <c r="J148" s="174"/>
      <c r="K148" s="175">
        <v>0</v>
      </c>
      <c r="L148" s="287">
        <f t="shared" si="31"/>
        <v>0</v>
      </c>
      <c r="M148" s="7" t="str">
        <f t="shared" si="16"/>
        <v/>
      </c>
      <c r="N148" s="155"/>
    </row>
    <row r="149" spans="1:14" s="15" customFormat="1" ht="18.75" hidden="1" customHeight="1">
      <c r="A149" s="22">
        <v>575</v>
      </c>
      <c r="B149" s="167">
        <v>4700</v>
      </c>
      <c r="C149" s="147" t="s">
        <v>1978</v>
      </c>
      <c r="D149" s="183"/>
      <c r="E149" s="1364">
        <f t="shared" ref="E149:L149" si="32">SUM(E150:E157)</f>
        <v>0</v>
      </c>
      <c r="F149" s="168">
        <f t="shared" si="32"/>
        <v>0</v>
      </c>
      <c r="G149" s="169">
        <f t="shared" si="32"/>
        <v>0</v>
      </c>
      <c r="H149" s="170">
        <f>SUM(H150:H157)</f>
        <v>0</v>
      </c>
      <c r="I149" s="168">
        <f t="shared" si="32"/>
        <v>0</v>
      </c>
      <c r="J149" s="169">
        <f t="shared" si="32"/>
        <v>0</v>
      </c>
      <c r="K149" s="170">
        <f>SUM(K150:K157)</f>
        <v>0</v>
      </c>
      <c r="L149" s="1364">
        <f t="shared" si="32"/>
        <v>0</v>
      </c>
      <c r="M149" s="7" t="str">
        <f t="shared" si="16"/>
        <v/>
      </c>
      <c r="N149" s="155"/>
    </row>
    <row r="150" spans="1:14" ht="31.5" hidden="1">
      <c r="A150" s="23">
        <v>580</v>
      </c>
      <c r="B150" s="149"/>
      <c r="C150" s="150">
        <v>4743</v>
      </c>
      <c r="D150" s="204" t="s">
        <v>1979</v>
      </c>
      <c r="E150" s="281">
        <f t="shared" ref="E150:E157" si="33">F150+G150+H150</f>
        <v>0</v>
      </c>
      <c r="F150" s="152"/>
      <c r="G150" s="153"/>
      <c r="H150" s="154">
        <v>0</v>
      </c>
      <c r="I150" s="152"/>
      <c r="J150" s="153"/>
      <c r="K150" s="154">
        <v>0</v>
      </c>
      <c r="L150" s="281">
        <f t="shared" ref="L150:L157" si="34">I150+J150+K150</f>
        <v>0</v>
      </c>
      <c r="M150" s="7" t="str">
        <f t="shared" si="16"/>
        <v/>
      </c>
      <c r="N150" s="155"/>
    </row>
    <row r="151" spans="1:14" ht="31.5" hidden="1">
      <c r="A151" s="23">
        <v>585</v>
      </c>
      <c r="B151" s="149"/>
      <c r="C151" s="156">
        <v>4744</v>
      </c>
      <c r="D151" s="196" t="s">
        <v>1980</v>
      </c>
      <c r="E151" s="295">
        <f t="shared" si="33"/>
        <v>0</v>
      </c>
      <c r="F151" s="158"/>
      <c r="G151" s="159"/>
      <c r="H151" s="160">
        <v>0</v>
      </c>
      <c r="I151" s="158"/>
      <c r="J151" s="159"/>
      <c r="K151" s="160">
        <v>0</v>
      </c>
      <c r="L151" s="295">
        <f t="shared" si="34"/>
        <v>0</v>
      </c>
      <c r="M151" s="7" t="str">
        <f t="shared" si="16"/>
        <v/>
      </c>
      <c r="N151" s="155"/>
    </row>
    <row r="152" spans="1:14" ht="31.5" hidden="1">
      <c r="A152" s="23">
        <v>590</v>
      </c>
      <c r="B152" s="149"/>
      <c r="C152" s="156">
        <v>4745</v>
      </c>
      <c r="D152" s="196" t="s">
        <v>1981</v>
      </c>
      <c r="E152" s="295">
        <f t="shared" si="33"/>
        <v>0</v>
      </c>
      <c r="F152" s="158"/>
      <c r="G152" s="159"/>
      <c r="H152" s="160">
        <v>0</v>
      </c>
      <c r="I152" s="158"/>
      <c r="J152" s="159"/>
      <c r="K152" s="160">
        <v>0</v>
      </c>
      <c r="L152" s="295">
        <f t="shared" si="34"/>
        <v>0</v>
      </c>
      <c r="M152" s="7" t="str">
        <f t="shared" si="16"/>
        <v/>
      </c>
      <c r="N152" s="155"/>
    </row>
    <row r="153" spans="1:14" ht="31.5" hidden="1">
      <c r="A153" s="23">
        <v>595</v>
      </c>
      <c r="B153" s="149"/>
      <c r="C153" s="156">
        <v>4749</v>
      </c>
      <c r="D153" s="196" t="s">
        <v>1982</v>
      </c>
      <c r="E153" s="295">
        <f t="shared" si="33"/>
        <v>0</v>
      </c>
      <c r="F153" s="158"/>
      <c r="G153" s="159"/>
      <c r="H153" s="160">
        <v>0</v>
      </c>
      <c r="I153" s="158"/>
      <c r="J153" s="159"/>
      <c r="K153" s="160">
        <v>0</v>
      </c>
      <c r="L153" s="295">
        <f t="shared" si="34"/>
        <v>0</v>
      </c>
      <c r="M153" s="7" t="str">
        <f t="shared" si="16"/>
        <v/>
      </c>
      <c r="N153" s="155"/>
    </row>
    <row r="154" spans="1:14" ht="31.5" hidden="1">
      <c r="A154" s="23">
        <v>600</v>
      </c>
      <c r="B154" s="149"/>
      <c r="C154" s="156">
        <v>4751</v>
      </c>
      <c r="D154" s="196" t="s">
        <v>1983</v>
      </c>
      <c r="E154" s="295">
        <f t="shared" si="33"/>
        <v>0</v>
      </c>
      <c r="F154" s="158"/>
      <c r="G154" s="159"/>
      <c r="H154" s="160">
        <v>0</v>
      </c>
      <c r="I154" s="158"/>
      <c r="J154" s="159"/>
      <c r="K154" s="160">
        <v>0</v>
      </c>
      <c r="L154" s="295">
        <f t="shared" si="34"/>
        <v>0</v>
      </c>
      <c r="M154" s="7" t="str">
        <f t="shared" si="16"/>
        <v/>
      </c>
      <c r="N154" s="155"/>
    </row>
    <row r="155" spans="1:14" ht="31.5" hidden="1">
      <c r="A155" s="23">
        <v>605</v>
      </c>
      <c r="B155" s="149"/>
      <c r="C155" s="156">
        <v>4752</v>
      </c>
      <c r="D155" s="196" t="s">
        <v>1984</v>
      </c>
      <c r="E155" s="295">
        <f t="shared" si="33"/>
        <v>0</v>
      </c>
      <c r="F155" s="158"/>
      <c r="G155" s="159"/>
      <c r="H155" s="160">
        <v>0</v>
      </c>
      <c r="I155" s="158"/>
      <c r="J155" s="159"/>
      <c r="K155" s="160">
        <v>0</v>
      </c>
      <c r="L155" s="295">
        <f t="shared" si="34"/>
        <v>0</v>
      </c>
      <c r="M155" s="7" t="str">
        <f t="shared" ref="M155:M166" si="35">(IF($E155&lt;&gt;0,$M$2,IF($L155&lt;&gt;0,$M$2,"")))</f>
        <v/>
      </c>
      <c r="N155" s="155"/>
    </row>
    <row r="156" spans="1:14" ht="31.5" hidden="1">
      <c r="A156" s="23">
        <v>610</v>
      </c>
      <c r="B156" s="149"/>
      <c r="C156" s="156">
        <v>4753</v>
      </c>
      <c r="D156" s="196" t="s">
        <v>1985</v>
      </c>
      <c r="E156" s="295">
        <f t="shared" si="33"/>
        <v>0</v>
      </c>
      <c r="F156" s="158"/>
      <c r="G156" s="159"/>
      <c r="H156" s="160">
        <v>0</v>
      </c>
      <c r="I156" s="158"/>
      <c r="J156" s="159"/>
      <c r="K156" s="160">
        <v>0</v>
      </c>
      <c r="L156" s="295">
        <f t="shared" si="34"/>
        <v>0</v>
      </c>
      <c r="M156" s="7" t="str">
        <f t="shared" si="35"/>
        <v/>
      </c>
      <c r="N156" s="155"/>
    </row>
    <row r="157" spans="1:14" ht="31.5" hidden="1">
      <c r="A157" s="23">
        <v>615</v>
      </c>
      <c r="B157" s="149"/>
      <c r="C157" s="162">
        <v>4759</v>
      </c>
      <c r="D157" s="205" t="s">
        <v>1986</v>
      </c>
      <c r="E157" s="287">
        <f t="shared" si="33"/>
        <v>0</v>
      </c>
      <c r="F157" s="173"/>
      <c r="G157" s="174"/>
      <c r="H157" s="175">
        <v>0</v>
      </c>
      <c r="I157" s="173"/>
      <c r="J157" s="174"/>
      <c r="K157" s="175">
        <v>0</v>
      </c>
      <c r="L157" s="287">
        <f t="shared" si="34"/>
        <v>0</v>
      </c>
      <c r="M157" s="7" t="str">
        <f t="shared" si="35"/>
        <v/>
      </c>
      <c r="N157" s="155"/>
    </row>
    <row r="158" spans="1:14" s="15" customFormat="1" ht="18.75" hidden="1" customHeight="1">
      <c r="A158" s="22">
        <v>575</v>
      </c>
      <c r="B158" s="167">
        <v>4800</v>
      </c>
      <c r="C158" s="147" t="s">
        <v>258</v>
      </c>
      <c r="D158" s="183"/>
      <c r="E158" s="1364">
        <f t="shared" ref="E158:L158" si="36">SUM(E159:E166)</f>
        <v>0</v>
      </c>
      <c r="F158" s="168">
        <f t="shared" si="36"/>
        <v>0</v>
      </c>
      <c r="G158" s="169">
        <f t="shared" si="36"/>
        <v>0</v>
      </c>
      <c r="H158" s="170">
        <f>SUM(H159:H166)</f>
        <v>0</v>
      </c>
      <c r="I158" s="168">
        <f t="shared" si="36"/>
        <v>0</v>
      </c>
      <c r="J158" s="169">
        <f t="shared" si="36"/>
        <v>0</v>
      </c>
      <c r="K158" s="170">
        <f>SUM(K159:K166)</f>
        <v>0</v>
      </c>
      <c r="L158" s="1364">
        <f t="shared" si="36"/>
        <v>0</v>
      </c>
      <c r="M158" s="7" t="str">
        <f t="shared" si="35"/>
        <v/>
      </c>
      <c r="N158" s="155"/>
    </row>
    <row r="159" spans="1:14" ht="18.75" hidden="1" customHeight="1">
      <c r="A159" s="23">
        <v>580</v>
      </c>
      <c r="B159" s="149"/>
      <c r="C159" s="150">
        <v>4810</v>
      </c>
      <c r="D159" s="204" t="s">
        <v>259</v>
      </c>
      <c r="E159" s="281">
        <f t="shared" ref="E159:E166" si="37">F159+G159+H159</f>
        <v>0</v>
      </c>
      <c r="F159" s="152"/>
      <c r="G159" s="153"/>
      <c r="H159" s="154">
        <v>0</v>
      </c>
      <c r="I159" s="152"/>
      <c r="J159" s="153"/>
      <c r="K159" s="154">
        <v>0</v>
      </c>
      <c r="L159" s="281">
        <f t="shared" ref="L159:L166" si="38">I159+J159+K159</f>
        <v>0</v>
      </c>
      <c r="M159" s="7" t="str">
        <f t="shared" si="35"/>
        <v/>
      </c>
      <c r="N159" s="155"/>
    </row>
    <row r="160" spans="1:14" ht="18.75" hidden="1" customHeight="1">
      <c r="A160" s="23">
        <v>585</v>
      </c>
      <c r="B160" s="149"/>
      <c r="C160" s="156">
        <v>4820</v>
      </c>
      <c r="D160" s="196" t="s">
        <v>891</v>
      </c>
      <c r="E160" s="295">
        <f t="shared" si="37"/>
        <v>0</v>
      </c>
      <c r="F160" s="158"/>
      <c r="G160" s="159"/>
      <c r="H160" s="160">
        <v>0</v>
      </c>
      <c r="I160" s="158"/>
      <c r="J160" s="159"/>
      <c r="K160" s="160">
        <v>0</v>
      </c>
      <c r="L160" s="295">
        <f t="shared" si="38"/>
        <v>0</v>
      </c>
      <c r="M160" s="7" t="str">
        <f t="shared" si="35"/>
        <v/>
      </c>
      <c r="N160" s="155"/>
    </row>
    <row r="161" spans="1:14" ht="18.75" hidden="1" customHeight="1">
      <c r="A161" s="23">
        <v>590</v>
      </c>
      <c r="B161" s="149"/>
      <c r="C161" s="156">
        <v>4830</v>
      </c>
      <c r="D161" s="196" t="s">
        <v>260</v>
      </c>
      <c r="E161" s="295">
        <f t="shared" si="37"/>
        <v>0</v>
      </c>
      <c r="F161" s="158"/>
      <c r="G161" s="159"/>
      <c r="H161" s="160">
        <v>0</v>
      </c>
      <c r="I161" s="158"/>
      <c r="J161" s="159"/>
      <c r="K161" s="160">
        <v>0</v>
      </c>
      <c r="L161" s="295">
        <f t="shared" si="38"/>
        <v>0</v>
      </c>
      <c r="M161" s="7" t="str">
        <f t="shared" si="35"/>
        <v/>
      </c>
      <c r="N161" s="155"/>
    </row>
    <row r="162" spans="1:14" ht="18.75" hidden="1" customHeight="1">
      <c r="A162" s="23">
        <v>595</v>
      </c>
      <c r="B162" s="149"/>
      <c r="C162" s="156">
        <v>4840</v>
      </c>
      <c r="D162" s="196" t="s">
        <v>261</v>
      </c>
      <c r="E162" s="295">
        <f t="shared" si="37"/>
        <v>0</v>
      </c>
      <c r="F162" s="158"/>
      <c r="G162" s="159"/>
      <c r="H162" s="160">
        <v>0</v>
      </c>
      <c r="I162" s="158"/>
      <c r="J162" s="159"/>
      <c r="K162" s="160">
        <v>0</v>
      </c>
      <c r="L162" s="295">
        <f t="shared" si="38"/>
        <v>0</v>
      </c>
      <c r="M162" s="7" t="str">
        <f t="shared" si="35"/>
        <v/>
      </c>
      <c r="N162" s="155"/>
    </row>
    <row r="163" spans="1:14" ht="31.5" hidden="1">
      <c r="A163" s="23">
        <v>600</v>
      </c>
      <c r="B163" s="149"/>
      <c r="C163" s="156">
        <v>4850</v>
      </c>
      <c r="D163" s="196" t="s">
        <v>262</v>
      </c>
      <c r="E163" s="295">
        <f t="shared" si="37"/>
        <v>0</v>
      </c>
      <c r="F163" s="158"/>
      <c r="G163" s="159"/>
      <c r="H163" s="160">
        <v>0</v>
      </c>
      <c r="I163" s="158"/>
      <c r="J163" s="159"/>
      <c r="K163" s="160">
        <v>0</v>
      </c>
      <c r="L163" s="295">
        <f t="shared" si="38"/>
        <v>0</v>
      </c>
      <c r="M163" s="7" t="str">
        <f t="shared" si="35"/>
        <v/>
      </c>
      <c r="N163" s="155"/>
    </row>
    <row r="164" spans="1:14" ht="31.5" hidden="1">
      <c r="A164" s="23">
        <v>605</v>
      </c>
      <c r="B164" s="149"/>
      <c r="C164" s="156">
        <v>4860</v>
      </c>
      <c r="D164" s="196" t="s">
        <v>263</v>
      </c>
      <c r="E164" s="295">
        <f t="shared" si="37"/>
        <v>0</v>
      </c>
      <c r="F164" s="158"/>
      <c r="G164" s="159"/>
      <c r="H164" s="160">
        <v>0</v>
      </c>
      <c r="I164" s="158"/>
      <c r="J164" s="159"/>
      <c r="K164" s="160">
        <v>0</v>
      </c>
      <c r="L164" s="295">
        <f t="shared" si="38"/>
        <v>0</v>
      </c>
      <c r="M164" s="7" t="str">
        <f t="shared" si="35"/>
        <v/>
      </c>
      <c r="N164" s="155"/>
    </row>
    <row r="165" spans="1:14" ht="31.5" hidden="1">
      <c r="A165" s="23">
        <v>610</v>
      </c>
      <c r="B165" s="149"/>
      <c r="C165" s="156">
        <v>4870</v>
      </c>
      <c r="D165" s="196" t="s">
        <v>264</v>
      </c>
      <c r="E165" s="295">
        <f t="shared" si="37"/>
        <v>0</v>
      </c>
      <c r="F165" s="158"/>
      <c r="G165" s="159"/>
      <c r="H165" s="160">
        <v>0</v>
      </c>
      <c r="I165" s="158"/>
      <c r="J165" s="159"/>
      <c r="K165" s="160">
        <v>0</v>
      </c>
      <c r="L165" s="295">
        <f t="shared" si="38"/>
        <v>0</v>
      </c>
      <c r="M165" s="7" t="str">
        <f t="shared" si="35"/>
        <v/>
      </c>
      <c r="N165" s="155"/>
    </row>
    <row r="166" spans="1:14" ht="31.5" hidden="1">
      <c r="A166" s="23">
        <v>615</v>
      </c>
      <c r="B166" s="206"/>
      <c r="C166" s="179">
        <v>4880</v>
      </c>
      <c r="D166" s="205" t="s">
        <v>265</v>
      </c>
      <c r="E166" s="287">
        <f t="shared" si="37"/>
        <v>0</v>
      </c>
      <c r="F166" s="173"/>
      <c r="G166" s="174"/>
      <c r="H166" s="175">
        <v>0</v>
      </c>
      <c r="I166" s="173"/>
      <c r="J166" s="174"/>
      <c r="K166" s="175">
        <v>0</v>
      </c>
      <c r="L166" s="287">
        <f t="shared" si="38"/>
        <v>0</v>
      </c>
      <c r="M166" s="7" t="str">
        <f t="shared" si="35"/>
        <v/>
      </c>
      <c r="N166" s="155"/>
    </row>
    <row r="167" spans="1:14" s="10" customFormat="1" ht="20.25" customHeight="1" thickBot="1">
      <c r="A167" s="36">
        <v>620</v>
      </c>
      <c r="B167" s="207" t="s">
        <v>892</v>
      </c>
      <c r="C167" s="208" t="s">
        <v>727</v>
      </c>
      <c r="D167" s="209" t="s">
        <v>893</v>
      </c>
      <c r="E167" s="210">
        <f t="shared" ref="E167:L167" si="39">SUM(E22,E28,E33,E39,E47,E52,E58,E61,E64,E65,E72,E73,E74,E90,E93,E94,E106,E110,E119,E123,E135,E136,E137,E140,E149,E158)</f>
        <v>0</v>
      </c>
      <c r="F167" s="211">
        <f t="shared" si="39"/>
        <v>0</v>
      </c>
      <c r="G167" s="212">
        <f t="shared" si="39"/>
        <v>0</v>
      </c>
      <c r="H167" s="213">
        <f t="shared" si="39"/>
        <v>0</v>
      </c>
      <c r="I167" s="211">
        <f t="shared" si="39"/>
        <v>0</v>
      </c>
      <c r="J167" s="212">
        <f t="shared" si="39"/>
        <v>0</v>
      </c>
      <c r="K167" s="213">
        <f t="shared" si="39"/>
        <v>0</v>
      </c>
      <c r="L167" s="210">
        <f t="shared" si="39"/>
        <v>0</v>
      </c>
      <c r="M167" s="7">
        <v>1</v>
      </c>
      <c r="N167" s="155"/>
    </row>
    <row r="168" spans="1:14" ht="41.25" customHeight="1" thickTop="1">
      <c r="A168" s="1672">
        <v>113</v>
      </c>
      <c r="B168" s="1673"/>
      <c r="C168" s="1672"/>
      <c r="D168" s="1674" t="s">
        <v>1987</v>
      </c>
      <c r="E168" s="1659">
        <v>0</v>
      </c>
      <c r="F168" s="1659">
        <v>0</v>
      </c>
      <c r="G168" s="159"/>
      <c r="H168" s="1660">
        <v>0</v>
      </c>
      <c r="I168" s="1659">
        <v>0</v>
      </c>
      <c r="J168" s="159"/>
      <c r="K168" s="1660">
        <v>0</v>
      </c>
      <c r="L168" s="1660">
        <v>0</v>
      </c>
      <c r="M168" s="7">
        <v>1</v>
      </c>
      <c r="N168" s="155"/>
    </row>
    <row r="169" spans="1:14" s="10" customFormat="1" ht="7.5" customHeight="1">
      <c r="B169" s="214"/>
      <c r="C169" s="215"/>
      <c r="D169" s="216"/>
      <c r="E169" s="217"/>
      <c r="F169" s="218"/>
      <c r="G169" s="218"/>
      <c r="H169" s="218"/>
      <c r="I169" s="218"/>
      <c r="J169" s="218"/>
      <c r="K169" s="218"/>
      <c r="L169" s="218"/>
      <c r="M169" s="7">
        <v>1</v>
      </c>
      <c r="N169" s="108"/>
    </row>
    <row r="170" spans="1:14" s="10" customFormat="1" ht="7.5" hidden="1" customHeight="1">
      <c r="B170" s="214"/>
      <c r="C170" s="215"/>
      <c r="D170" s="216"/>
      <c r="E170" s="217"/>
      <c r="F170" s="218"/>
      <c r="G170" s="218"/>
      <c r="H170" s="218"/>
      <c r="I170" s="218"/>
      <c r="J170" s="218"/>
      <c r="K170" s="218"/>
      <c r="L170" s="218"/>
      <c r="M170" s="7"/>
      <c r="N170" s="108"/>
    </row>
    <row r="171" spans="1:14" s="10" customFormat="1" ht="7.5" hidden="1" customHeight="1">
      <c r="B171" s="214"/>
      <c r="C171" s="215"/>
      <c r="D171" s="216"/>
      <c r="E171" s="217"/>
      <c r="F171" s="218"/>
      <c r="G171" s="218"/>
      <c r="H171" s="218"/>
      <c r="I171" s="218"/>
      <c r="J171" s="218"/>
      <c r="K171" s="218"/>
      <c r="L171" s="218"/>
      <c r="M171" s="7"/>
      <c r="N171" s="108"/>
    </row>
    <row r="172" spans="1:14" s="10" customFormat="1">
      <c r="B172" s="219"/>
      <c r="C172" s="219"/>
      <c r="D172" s="220"/>
      <c r="E172" s="221"/>
      <c r="F172" s="222"/>
      <c r="G172" s="222"/>
      <c r="H172" s="222"/>
      <c r="I172" s="222"/>
      <c r="J172" s="222"/>
      <c r="K172" s="222"/>
      <c r="L172" s="222"/>
      <c r="M172" s="7">
        <v>1</v>
      </c>
      <c r="N172" s="108"/>
    </row>
    <row r="173" spans="1:14" s="10" customFormat="1">
      <c r="B173" s="103"/>
      <c r="C173" s="111"/>
      <c r="D173" s="112"/>
      <c r="E173" s="223"/>
      <c r="F173" s="223"/>
      <c r="G173" s="223"/>
      <c r="H173" s="223"/>
      <c r="I173" s="223"/>
      <c r="J173" s="223"/>
      <c r="K173" s="223"/>
      <c r="L173" s="237"/>
      <c r="M173" s="7">
        <v>1</v>
      </c>
      <c r="N173" s="224"/>
    </row>
    <row r="174" spans="1:14" s="10" customFormat="1" ht="39" customHeight="1">
      <c r="B174" s="1972" t="str">
        <f>$B$7</f>
        <v>ОТЧЕТНИ ДАННИ ПО ЕБК ЗА ИЗПЪЛНЕНИЕТО НА БЮДЖЕТА</v>
      </c>
      <c r="C174" s="1973"/>
      <c r="D174" s="1973"/>
      <c r="E174" s="223"/>
      <c r="F174" s="223"/>
      <c r="G174" s="223"/>
      <c r="H174" s="223"/>
      <c r="I174" s="223"/>
      <c r="J174" s="223"/>
      <c r="K174" s="223"/>
      <c r="L174" s="237"/>
      <c r="M174" s="7">
        <v>1</v>
      </c>
      <c r="N174" s="224"/>
    </row>
    <row r="175" spans="1:14" s="10" customFormat="1">
      <c r="B175" s="103"/>
      <c r="C175" s="111"/>
      <c r="D175" s="112"/>
      <c r="E175" s="225" t="s">
        <v>458</v>
      </c>
      <c r="F175" s="225" t="s">
        <v>820</v>
      </c>
      <c r="G175" s="223"/>
      <c r="H175" s="223"/>
      <c r="I175" s="223"/>
      <c r="J175" s="223"/>
      <c r="K175" s="223"/>
      <c r="L175" s="237"/>
      <c r="M175" s="7">
        <v>1</v>
      </c>
      <c r="N175" s="224"/>
    </row>
    <row r="176" spans="1:14" s="10" customFormat="1" ht="27" customHeight="1">
      <c r="B176" s="1937" t="str">
        <f>$B$9</f>
        <v>ДГ МЕЧТА</v>
      </c>
      <c r="C176" s="1938"/>
      <c r="D176" s="1939"/>
      <c r="E176" s="115">
        <f>$E$9</f>
        <v>45292</v>
      </c>
      <c r="F176" s="226">
        <f>$F$9</f>
        <v>45565</v>
      </c>
      <c r="G176" s="223"/>
      <c r="H176" s="223"/>
      <c r="I176" s="223"/>
      <c r="J176" s="223"/>
      <c r="K176" s="223"/>
      <c r="L176" s="237"/>
      <c r="M176" s="7">
        <v>1</v>
      </c>
      <c r="N176" s="224"/>
    </row>
    <row r="177" spans="1:14" s="10" customFormat="1">
      <c r="B177" s="227" t="str">
        <f>$B$10</f>
        <v>(наименование на разпоредителя с бюджет)</v>
      </c>
      <c r="C177" s="228"/>
      <c r="D177" s="229"/>
      <c r="E177" s="230"/>
      <c r="F177" s="230"/>
      <c r="G177" s="223"/>
      <c r="H177" s="223"/>
      <c r="I177" s="223"/>
      <c r="J177" s="223"/>
      <c r="K177" s="223"/>
      <c r="L177" s="237"/>
      <c r="M177" s="7">
        <v>1</v>
      </c>
      <c r="N177" s="224"/>
    </row>
    <row r="178" spans="1:14" s="10" customFormat="1" ht="12.75" customHeight="1">
      <c r="B178" s="227"/>
      <c r="C178" s="228"/>
      <c r="D178" s="229"/>
      <c r="E178" s="227"/>
      <c r="F178" s="228"/>
      <c r="G178" s="223"/>
      <c r="H178" s="223"/>
      <c r="I178" s="223"/>
      <c r="J178" s="223"/>
      <c r="K178" s="223"/>
      <c r="L178" s="237"/>
      <c r="M178" s="7">
        <v>1</v>
      </c>
      <c r="N178" s="224"/>
    </row>
    <row r="179" spans="1:14" s="10" customFormat="1" ht="26.25" customHeight="1">
      <c r="B179" s="1940" t="e">
        <f>$B$12</f>
        <v>#N/A</v>
      </c>
      <c r="C179" s="1941"/>
      <c r="D179" s="1942"/>
      <c r="E179" s="231" t="s">
        <v>875</v>
      </c>
      <c r="F179" s="232">
        <f>$F$12</f>
        <v>0</v>
      </c>
      <c r="G179" s="223"/>
      <c r="H179" s="223"/>
      <c r="I179" s="223"/>
      <c r="J179" s="223"/>
      <c r="K179" s="223"/>
      <c r="L179" s="237"/>
      <c r="M179" s="7">
        <v>1</v>
      </c>
      <c r="N179" s="224"/>
    </row>
    <row r="180" spans="1:14" s="10" customFormat="1">
      <c r="B180" s="233" t="str">
        <f>$B$13</f>
        <v>(наименование на първостепенния разпоредител с бюджет)</v>
      </c>
      <c r="C180" s="228"/>
      <c r="D180" s="229"/>
      <c r="E180" s="234"/>
      <c r="F180" s="235"/>
      <c r="G180" s="223"/>
      <c r="H180" s="223"/>
      <c r="I180" s="223"/>
      <c r="J180" s="223"/>
      <c r="K180" s="223"/>
      <c r="L180" s="237"/>
      <c r="M180" s="7">
        <v>1</v>
      </c>
      <c r="N180" s="224"/>
    </row>
    <row r="181" spans="1:14" s="10" customFormat="1" ht="21.75" customHeight="1">
      <c r="B181" s="236"/>
      <c r="C181" s="237"/>
      <c r="D181" s="124" t="s">
        <v>876</v>
      </c>
      <c r="E181" s="238">
        <f>$E$15</f>
        <v>0</v>
      </c>
      <c r="F181" s="126" t="str">
        <f>$F$15</f>
        <v>БЮДЖЕТ</v>
      </c>
      <c r="G181" s="239"/>
      <c r="H181" s="239"/>
      <c r="I181" s="239"/>
      <c r="J181" s="239"/>
      <c r="K181" s="239"/>
      <c r="L181" s="218"/>
      <c r="M181" s="7">
        <v>1</v>
      </c>
      <c r="N181" s="224"/>
    </row>
    <row r="182" spans="1:14" s="10" customFormat="1" ht="16.5" thickBot="1">
      <c r="B182" s="240"/>
      <c r="C182" s="240"/>
      <c r="D182" s="241"/>
      <c r="E182" s="242"/>
      <c r="F182" s="243"/>
      <c r="G182" s="244"/>
      <c r="H182" s="245" t="s">
        <v>459</v>
      </c>
      <c r="I182" s="244"/>
      <c r="J182" s="244"/>
      <c r="K182" s="244"/>
      <c r="L182" s="1365" t="s">
        <v>459</v>
      </c>
      <c r="M182" s="7">
        <v>1</v>
      </c>
      <c r="N182" s="224"/>
    </row>
    <row r="183" spans="1:14" s="10" customFormat="1" ht="31.5" customHeight="1">
      <c r="B183" s="247"/>
      <c r="C183" s="248"/>
      <c r="D183" s="249" t="s">
        <v>728</v>
      </c>
      <c r="E183" s="1981" t="str">
        <f>CONCATENATE("Уточнен план ", $C$3, " - РАЗХОДИ - рекапитулация")</f>
        <v>Уточнен план 2024 - РАЗХОДИ - рекапитулация</v>
      </c>
      <c r="F183" s="1982"/>
      <c r="G183" s="1982"/>
      <c r="H183" s="1983"/>
      <c r="I183" s="1990" t="str">
        <f>CONCATENATE("Отчет ",$C$3, " - РАЗХОДИ - рекапитулация")</f>
        <v>Отчет 2024 - РАЗХОДИ - рекапитулация</v>
      </c>
      <c r="J183" s="1991"/>
      <c r="K183" s="1991"/>
      <c r="L183" s="1992"/>
      <c r="M183" s="7">
        <v>1</v>
      </c>
      <c r="N183" s="224"/>
    </row>
    <row r="184" spans="1:14" s="10" customFormat="1" ht="44.25" customHeight="1" thickBot="1">
      <c r="B184" s="250" t="s">
        <v>62</v>
      </c>
      <c r="C184" s="251" t="s">
        <v>460</v>
      </c>
      <c r="D184" s="252" t="s">
        <v>664</v>
      </c>
      <c r="E184" s="137" t="str">
        <f t="shared" ref="E184:L185" si="40">E20</f>
        <v>Уточнен план                Общо</v>
      </c>
      <c r="F184" s="1395" t="str">
        <f t="shared" si="40"/>
        <v>държавни дейности</v>
      </c>
      <c r="G184" s="1396" t="str">
        <f t="shared" si="40"/>
        <v>местни дейности</v>
      </c>
      <c r="H184" s="1397" t="str">
        <f t="shared" si="40"/>
        <v>дофинансиране</v>
      </c>
      <c r="I184" s="253" t="str">
        <f t="shared" si="40"/>
        <v>държавни дейности -ОТЧЕТ</v>
      </c>
      <c r="J184" s="254" t="str">
        <f t="shared" si="40"/>
        <v>местни дейности - ОТЧЕТ</v>
      </c>
      <c r="K184" s="255" t="str">
        <f t="shared" si="40"/>
        <v>дофинансиране - ОТЧЕТ</v>
      </c>
      <c r="L184" s="256" t="str">
        <f t="shared" si="40"/>
        <v>ОТЧЕТ                                    ОБЩО</v>
      </c>
      <c r="M184" s="7">
        <v>1</v>
      </c>
      <c r="N184" s="257"/>
    </row>
    <row r="185" spans="1:14" s="10" customFormat="1" ht="18.75">
      <c r="B185" s="258"/>
      <c r="C185" s="259"/>
      <c r="D185" s="260" t="s">
        <v>729</v>
      </c>
      <c r="E185" s="142" t="str">
        <f t="shared" si="40"/>
        <v>(1)</v>
      </c>
      <c r="F185" s="143" t="str">
        <f t="shared" si="40"/>
        <v>(2)</v>
      </c>
      <c r="G185" s="144" t="str">
        <f t="shared" si="40"/>
        <v>(3)</v>
      </c>
      <c r="H185" s="145" t="str">
        <f t="shared" si="40"/>
        <v>(4)</v>
      </c>
      <c r="I185" s="261" t="str">
        <f t="shared" si="40"/>
        <v>(5)</v>
      </c>
      <c r="J185" s="262" t="str">
        <f t="shared" si="40"/>
        <v>(6)</v>
      </c>
      <c r="K185" s="263" t="str">
        <f t="shared" si="40"/>
        <v>(7)</v>
      </c>
      <c r="L185" s="264" t="str">
        <f t="shared" si="40"/>
        <v>(8)</v>
      </c>
      <c r="M185" s="7">
        <v>1</v>
      </c>
      <c r="N185" s="257"/>
    </row>
    <row r="186" spans="1:14" s="10" customFormat="1" ht="14.25" customHeight="1">
      <c r="B186" s="265"/>
      <c r="C186" s="266"/>
      <c r="D186" s="267"/>
      <c r="E186" s="268"/>
      <c r="F186" s="218"/>
      <c r="G186" s="218"/>
      <c r="H186" s="218"/>
      <c r="I186" s="269"/>
      <c r="J186" s="269"/>
      <c r="K186" s="270"/>
      <c r="L186" s="271"/>
      <c r="M186" s="7">
        <v>1</v>
      </c>
      <c r="N186" s="257"/>
    </row>
    <row r="187" spans="1:14" s="15" customFormat="1" ht="18" customHeight="1">
      <c r="A187" s="22">
        <v>5</v>
      </c>
      <c r="B187" s="272">
        <v>100</v>
      </c>
      <c r="C187" s="1970" t="s">
        <v>730</v>
      </c>
      <c r="D187" s="1971"/>
      <c r="E187" s="273">
        <f t="shared" ref="E187:L187" si="41">SUMIF($B$610:$B$19581,$B187,E$610:E$19581)</f>
        <v>0</v>
      </c>
      <c r="F187" s="274">
        <f t="shared" si="41"/>
        <v>0</v>
      </c>
      <c r="G187" s="275">
        <f t="shared" si="41"/>
        <v>0</v>
      </c>
      <c r="H187" s="276">
        <f t="shared" si="41"/>
        <v>0</v>
      </c>
      <c r="I187" s="274">
        <f t="shared" si="41"/>
        <v>240814</v>
      </c>
      <c r="J187" s="275">
        <f t="shared" si="41"/>
        <v>0</v>
      </c>
      <c r="K187" s="276">
        <f t="shared" si="41"/>
        <v>0</v>
      </c>
      <c r="L187" s="273">
        <f t="shared" si="41"/>
        <v>240814</v>
      </c>
      <c r="M187" s="7">
        <f t="shared" ref="M187:M256" si="42">(IF($E187&lt;&gt;0,$M$2,IF($L187&lt;&gt;0,$M$2,"")))</f>
        <v>1</v>
      </c>
      <c r="N187" s="277"/>
    </row>
    <row r="188" spans="1:14" ht="18.75" customHeight="1">
      <c r="A188" s="23">
        <v>10</v>
      </c>
      <c r="B188" s="278"/>
      <c r="C188" s="279">
        <v>101</v>
      </c>
      <c r="D188" s="280" t="s">
        <v>731</v>
      </c>
      <c r="E188" s="281">
        <f t="shared" ref="E188:L189" si="43">SUMIF($C$610:$C$19581,$C188,E$610:E$19581)</f>
        <v>0</v>
      </c>
      <c r="F188" s="282">
        <f t="shared" si="43"/>
        <v>0</v>
      </c>
      <c r="G188" s="283">
        <f t="shared" si="43"/>
        <v>0</v>
      </c>
      <c r="H188" s="284">
        <f t="shared" si="43"/>
        <v>0</v>
      </c>
      <c r="I188" s="282">
        <f t="shared" si="43"/>
        <v>240814</v>
      </c>
      <c r="J188" s="283">
        <f t="shared" si="43"/>
        <v>0</v>
      </c>
      <c r="K188" s="284">
        <f t="shared" si="43"/>
        <v>0</v>
      </c>
      <c r="L188" s="281">
        <f t="shared" si="43"/>
        <v>240814</v>
      </c>
      <c r="M188" s="7">
        <f t="shared" si="42"/>
        <v>1</v>
      </c>
      <c r="N188" s="277"/>
    </row>
    <row r="189" spans="1:14" ht="18.75" hidden="1" customHeight="1">
      <c r="A189" s="23">
        <v>15</v>
      </c>
      <c r="B189" s="278"/>
      <c r="C189" s="285">
        <v>102</v>
      </c>
      <c r="D189" s="286" t="s">
        <v>732</v>
      </c>
      <c r="E189" s="287">
        <f t="shared" si="43"/>
        <v>0</v>
      </c>
      <c r="F189" s="288">
        <f t="shared" si="43"/>
        <v>0</v>
      </c>
      <c r="G189" s="289">
        <f t="shared" si="43"/>
        <v>0</v>
      </c>
      <c r="H189" s="290">
        <f t="shared" si="43"/>
        <v>0</v>
      </c>
      <c r="I189" s="288">
        <f t="shared" si="43"/>
        <v>0</v>
      </c>
      <c r="J189" s="289">
        <f t="shared" si="43"/>
        <v>0</v>
      </c>
      <c r="K189" s="290">
        <f t="shared" si="43"/>
        <v>0</v>
      </c>
      <c r="L189" s="287">
        <f t="shared" si="43"/>
        <v>0</v>
      </c>
      <c r="M189" s="7" t="str">
        <f t="shared" si="42"/>
        <v/>
      </c>
      <c r="N189" s="277"/>
    </row>
    <row r="190" spans="1:14" s="15" customFormat="1">
      <c r="A190" s="22">
        <v>35</v>
      </c>
      <c r="B190" s="272">
        <v>200</v>
      </c>
      <c r="C190" s="1966" t="s">
        <v>733</v>
      </c>
      <c r="D190" s="1967"/>
      <c r="E190" s="273">
        <f t="shared" ref="E190:L190" si="44">SUMIF($B$610:$B$19581,$B190,E$610:E$19581)</f>
        <v>0</v>
      </c>
      <c r="F190" s="274">
        <f t="shared" si="44"/>
        <v>0</v>
      </c>
      <c r="G190" s="275">
        <f t="shared" si="44"/>
        <v>0</v>
      </c>
      <c r="H190" s="276">
        <f t="shared" si="44"/>
        <v>0</v>
      </c>
      <c r="I190" s="274">
        <f t="shared" si="44"/>
        <v>11302</v>
      </c>
      <c r="J190" s="275">
        <f t="shared" si="44"/>
        <v>0</v>
      </c>
      <c r="K190" s="276">
        <f t="shared" si="44"/>
        <v>0</v>
      </c>
      <c r="L190" s="273">
        <f t="shared" si="44"/>
        <v>11302</v>
      </c>
      <c r="M190" s="7">
        <f t="shared" si="42"/>
        <v>1</v>
      </c>
      <c r="N190" s="277"/>
    </row>
    <row r="191" spans="1:14" ht="18" hidden="1" customHeight="1">
      <c r="A191" s="23">
        <v>40</v>
      </c>
      <c r="B191" s="291"/>
      <c r="C191" s="279">
        <v>201</v>
      </c>
      <c r="D191" s="280" t="s">
        <v>734</v>
      </c>
      <c r="E191" s="281">
        <f t="shared" ref="E191:L195" si="45">SUMIF($C$610:$C$19581,$C191,E$610:E$19581)</f>
        <v>0</v>
      </c>
      <c r="F191" s="282">
        <f t="shared" si="45"/>
        <v>0</v>
      </c>
      <c r="G191" s="283">
        <f t="shared" si="45"/>
        <v>0</v>
      </c>
      <c r="H191" s="284">
        <f t="shared" si="45"/>
        <v>0</v>
      </c>
      <c r="I191" s="282">
        <f t="shared" si="45"/>
        <v>0</v>
      </c>
      <c r="J191" s="283">
        <f t="shared" si="45"/>
        <v>0</v>
      </c>
      <c r="K191" s="284">
        <f t="shared" si="45"/>
        <v>0</v>
      </c>
      <c r="L191" s="281">
        <f t="shared" si="45"/>
        <v>0</v>
      </c>
      <c r="M191" s="7" t="str">
        <f t="shared" si="42"/>
        <v/>
      </c>
      <c r="N191" s="277"/>
    </row>
    <row r="192" spans="1:14" ht="18" hidden="1" customHeight="1">
      <c r="A192" s="23">
        <v>45</v>
      </c>
      <c r="B192" s="292"/>
      <c r="C192" s="293">
        <v>202</v>
      </c>
      <c r="D192" s="294" t="s">
        <v>735</v>
      </c>
      <c r="E192" s="295">
        <f t="shared" si="45"/>
        <v>0</v>
      </c>
      <c r="F192" s="296">
        <f t="shared" si="45"/>
        <v>0</v>
      </c>
      <c r="G192" s="297">
        <f t="shared" si="45"/>
        <v>0</v>
      </c>
      <c r="H192" s="298">
        <f t="shared" si="45"/>
        <v>0</v>
      </c>
      <c r="I192" s="296">
        <f t="shared" si="45"/>
        <v>0</v>
      </c>
      <c r="J192" s="297">
        <f t="shared" si="45"/>
        <v>0</v>
      </c>
      <c r="K192" s="298">
        <f t="shared" si="45"/>
        <v>0</v>
      </c>
      <c r="L192" s="295">
        <f t="shared" si="45"/>
        <v>0</v>
      </c>
      <c r="M192" s="7" t="str">
        <f t="shared" si="42"/>
        <v/>
      </c>
      <c r="N192" s="277"/>
    </row>
    <row r="193" spans="1:14" ht="31.5">
      <c r="A193" s="23">
        <v>50</v>
      </c>
      <c r="B193" s="299"/>
      <c r="C193" s="293">
        <v>205</v>
      </c>
      <c r="D193" s="294" t="s">
        <v>586</v>
      </c>
      <c r="E193" s="295">
        <f t="shared" si="45"/>
        <v>0</v>
      </c>
      <c r="F193" s="296">
        <f t="shared" si="45"/>
        <v>0</v>
      </c>
      <c r="G193" s="297">
        <f t="shared" si="45"/>
        <v>0</v>
      </c>
      <c r="H193" s="298">
        <f t="shared" si="45"/>
        <v>0</v>
      </c>
      <c r="I193" s="296">
        <f t="shared" si="45"/>
        <v>9920</v>
      </c>
      <c r="J193" s="297">
        <f t="shared" si="45"/>
        <v>0</v>
      </c>
      <c r="K193" s="298">
        <f t="shared" si="45"/>
        <v>0</v>
      </c>
      <c r="L193" s="295">
        <f t="shared" si="45"/>
        <v>9920</v>
      </c>
      <c r="M193" s="7">
        <f t="shared" si="42"/>
        <v>1</v>
      </c>
      <c r="N193" s="277"/>
    </row>
    <row r="194" spans="1:14" ht="18" hidden="1" customHeight="1">
      <c r="A194" s="23">
        <v>55</v>
      </c>
      <c r="B194" s="299"/>
      <c r="C194" s="293">
        <v>208</v>
      </c>
      <c r="D194" s="300" t="s">
        <v>587</v>
      </c>
      <c r="E194" s="295">
        <f t="shared" si="45"/>
        <v>0</v>
      </c>
      <c r="F194" s="296">
        <f t="shared" si="45"/>
        <v>0</v>
      </c>
      <c r="G194" s="297">
        <f t="shared" si="45"/>
        <v>0</v>
      </c>
      <c r="H194" s="298">
        <f t="shared" si="45"/>
        <v>0</v>
      </c>
      <c r="I194" s="296">
        <f t="shared" si="45"/>
        <v>0</v>
      </c>
      <c r="J194" s="297">
        <f t="shared" si="45"/>
        <v>0</v>
      </c>
      <c r="K194" s="298">
        <f t="shared" si="45"/>
        <v>0</v>
      </c>
      <c r="L194" s="295">
        <f t="shared" si="45"/>
        <v>0</v>
      </c>
      <c r="M194" s="7" t="str">
        <f t="shared" si="42"/>
        <v/>
      </c>
      <c r="N194" s="277"/>
    </row>
    <row r="195" spans="1:14" ht="18" customHeight="1">
      <c r="A195" s="23">
        <v>60</v>
      </c>
      <c r="B195" s="291"/>
      <c r="C195" s="285">
        <v>209</v>
      </c>
      <c r="D195" s="301" t="s">
        <v>588</v>
      </c>
      <c r="E195" s="287">
        <f t="shared" si="45"/>
        <v>0</v>
      </c>
      <c r="F195" s="288">
        <f t="shared" si="45"/>
        <v>0</v>
      </c>
      <c r="G195" s="289">
        <f t="shared" si="45"/>
        <v>0</v>
      </c>
      <c r="H195" s="290">
        <f t="shared" si="45"/>
        <v>0</v>
      </c>
      <c r="I195" s="288">
        <f t="shared" si="45"/>
        <v>1382</v>
      </c>
      <c r="J195" s="289">
        <f t="shared" si="45"/>
        <v>0</v>
      </c>
      <c r="K195" s="290">
        <f t="shared" si="45"/>
        <v>0</v>
      </c>
      <c r="L195" s="287">
        <f t="shared" si="45"/>
        <v>1382</v>
      </c>
      <c r="M195" s="7">
        <f t="shared" si="42"/>
        <v>1</v>
      </c>
      <c r="N195" s="277"/>
    </row>
    <row r="196" spans="1:14" s="15" customFormat="1">
      <c r="A196" s="22">
        <v>65</v>
      </c>
      <c r="B196" s="272">
        <v>500</v>
      </c>
      <c r="C196" s="1968" t="s">
        <v>188</v>
      </c>
      <c r="D196" s="1969"/>
      <c r="E196" s="273">
        <f t="shared" ref="E196:L196" si="46">SUMIF($B$610:$B$19581,$B196,E$610:E$19581)</f>
        <v>0</v>
      </c>
      <c r="F196" s="274">
        <f t="shared" si="46"/>
        <v>0</v>
      </c>
      <c r="G196" s="275">
        <f t="shared" si="46"/>
        <v>0</v>
      </c>
      <c r="H196" s="276">
        <f t="shared" si="46"/>
        <v>0</v>
      </c>
      <c r="I196" s="274">
        <f t="shared" si="46"/>
        <v>54278</v>
      </c>
      <c r="J196" s="275">
        <f t="shared" si="46"/>
        <v>0</v>
      </c>
      <c r="K196" s="276">
        <f t="shared" si="46"/>
        <v>0</v>
      </c>
      <c r="L196" s="273">
        <f t="shared" si="46"/>
        <v>54278</v>
      </c>
      <c r="M196" s="7">
        <f t="shared" si="42"/>
        <v>1</v>
      </c>
      <c r="N196" s="277"/>
    </row>
    <row r="197" spans="1:14" ht="19.5" customHeight="1">
      <c r="A197" s="23">
        <v>70</v>
      </c>
      <c r="B197" s="291"/>
      <c r="C197" s="302">
        <v>551</v>
      </c>
      <c r="D197" s="303" t="s">
        <v>189</v>
      </c>
      <c r="E197" s="281">
        <f t="shared" ref="E197:L203" si="47">SUMIF($C$610:$C$19581,$C197,E$610:E$19581)</f>
        <v>0</v>
      </c>
      <c r="F197" s="282">
        <f t="shared" si="47"/>
        <v>0</v>
      </c>
      <c r="G197" s="283">
        <f t="shared" si="47"/>
        <v>0</v>
      </c>
      <c r="H197" s="284">
        <f t="shared" si="47"/>
        <v>0</v>
      </c>
      <c r="I197" s="282">
        <f t="shared" si="47"/>
        <v>28487</v>
      </c>
      <c r="J197" s="283">
        <f t="shared" si="47"/>
        <v>0</v>
      </c>
      <c r="K197" s="284">
        <f t="shared" si="47"/>
        <v>0</v>
      </c>
      <c r="L197" s="281">
        <f t="shared" si="47"/>
        <v>28487</v>
      </c>
      <c r="M197" s="7">
        <f t="shared" si="42"/>
        <v>1</v>
      </c>
      <c r="N197" s="277"/>
    </row>
    <row r="198" spans="1:14" ht="18.75" customHeight="1">
      <c r="A198" s="23">
        <v>75</v>
      </c>
      <c r="B198" s="291"/>
      <c r="C198" s="304">
        <v>552</v>
      </c>
      <c r="D198" s="305" t="s">
        <v>894</v>
      </c>
      <c r="E198" s="295">
        <f t="shared" si="47"/>
        <v>0</v>
      </c>
      <c r="F198" s="296">
        <f t="shared" si="47"/>
        <v>0</v>
      </c>
      <c r="G198" s="297">
        <f t="shared" si="47"/>
        <v>0</v>
      </c>
      <c r="H198" s="298">
        <f t="shared" si="47"/>
        <v>0</v>
      </c>
      <c r="I198" s="296">
        <f t="shared" si="47"/>
        <v>7128</v>
      </c>
      <c r="J198" s="297">
        <f t="shared" si="47"/>
        <v>0</v>
      </c>
      <c r="K198" s="298">
        <f t="shared" si="47"/>
        <v>0</v>
      </c>
      <c r="L198" s="295">
        <f t="shared" si="47"/>
        <v>7128</v>
      </c>
      <c r="M198" s="7">
        <f t="shared" si="42"/>
        <v>1</v>
      </c>
      <c r="N198" s="277"/>
    </row>
    <row r="199" spans="1:14" ht="18.75" hidden="1" customHeight="1">
      <c r="A199" s="23">
        <v>80</v>
      </c>
      <c r="B199" s="306"/>
      <c r="C199" s="304">
        <v>558</v>
      </c>
      <c r="D199" s="307" t="s">
        <v>856</v>
      </c>
      <c r="E199" s="295">
        <f t="shared" si="47"/>
        <v>0</v>
      </c>
      <c r="F199" s="296">
        <f t="shared" si="47"/>
        <v>0</v>
      </c>
      <c r="G199" s="297">
        <f t="shared" si="47"/>
        <v>0</v>
      </c>
      <c r="H199" s="298">
        <f t="shared" si="47"/>
        <v>0</v>
      </c>
      <c r="I199" s="296">
        <f t="shared" si="47"/>
        <v>0</v>
      </c>
      <c r="J199" s="297">
        <f t="shared" si="47"/>
        <v>0</v>
      </c>
      <c r="K199" s="298">
        <f t="shared" si="47"/>
        <v>0</v>
      </c>
      <c r="L199" s="295">
        <f t="shared" si="47"/>
        <v>0</v>
      </c>
      <c r="M199" s="7" t="str">
        <f t="shared" si="42"/>
        <v/>
      </c>
      <c r="N199" s="277"/>
    </row>
    <row r="200" spans="1:14" ht="18.75" customHeight="1">
      <c r="A200" s="23">
        <v>80</v>
      </c>
      <c r="B200" s="306"/>
      <c r="C200" s="304">
        <v>560</v>
      </c>
      <c r="D200" s="307" t="s">
        <v>190</v>
      </c>
      <c r="E200" s="295">
        <f t="shared" si="47"/>
        <v>0</v>
      </c>
      <c r="F200" s="296">
        <f t="shared" si="47"/>
        <v>0</v>
      </c>
      <c r="G200" s="297">
        <f t="shared" si="47"/>
        <v>0</v>
      </c>
      <c r="H200" s="298">
        <f t="shared" si="47"/>
        <v>0</v>
      </c>
      <c r="I200" s="296">
        <f t="shared" si="47"/>
        <v>12363</v>
      </c>
      <c r="J200" s="297">
        <f t="shared" si="47"/>
        <v>0</v>
      </c>
      <c r="K200" s="298">
        <f t="shared" si="47"/>
        <v>0</v>
      </c>
      <c r="L200" s="295">
        <f t="shared" si="47"/>
        <v>12363</v>
      </c>
      <c r="M200" s="7">
        <f t="shared" si="42"/>
        <v>1</v>
      </c>
      <c r="N200" s="277"/>
    </row>
    <row r="201" spans="1:14" ht="18.75" customHeight="1">
      <c r="A201" s="23">
        <v>85</v>
      </c>
      <c r="B201" s="306"/>
      <c r="C201" s="304">
        <v>580</v>
      </c>
      <c r="D201" s="305" t="s">
        <v>191</v>
      </c>
      <c r="E201" s="295">
        <f t="shared" si="47"/>
        <v>0</v>
      </c>
      <c r="F201" s="296">
        <f t="shared" si="47"/>
        <v>0</v>
      </c>
      <c r="G201" s="297">
        <f t="shared" si="47"/>
        <v>0</v>
      </c>
      <c r="H201" s="298">
        <f t="shared" si="47"/>
        <v>0</v>
      </c>
      <c r="I201" s="296">
        <f t="shared" si="47"/>
        <v>6300</v>
      </c>
      <c r="J201" s="297">
        <f t="shared" si="47"/>
        <v>0</v>
      </c>
      <c r="K201" s="298">
        <f t="shared" si="47"/>
        <v>0</v>
      </c>
      <c r="L201" s="295">
        <f t="shared" si="47"/>
        <v>6300</v>
      </c>
      <c r="M201" s="7">
        <f t="shared" si="42"/>
        <v>1</v>
      </c>
      <c r="N201" s="277"/>
    </row>
    <row r="202" spans="1:14" hidden="1">
      <c r="A202" s="23">
        <v>90</v>
      </c>
      <c r="B202" s="291"/>
      <c r="C202" s="304">
        <v>588</v>
      </c>
      <c r="D202" s="305" t="s">
        <v>858</v>
      </c>
      <c r="E202" s="295">
        <f t="shared" si="47"/>
        <v>0</v>
      </c>
      <c r="F202" s="296">
        <f t="shared" si="47"/>
        <v>0</v>
      </c>
      <c r="G202" s="297">
        <f t="shared" si="47"/>
        <v>0</v>
      </c>
      <c r="H202" s="298">
        <f t="shared" si="47"/>
        <v>0</v>
      </c>
      <c r="I202" s="296">
        <f t="shared" si="47"/>
        <v>0</v>
      </c>
      <c r="J202" s="297">
        <f t="shared" si="47"/>
        <v>0</v>
      </c>
      <c r="K202" s="298">
        <f t="shared" si="47"/>
        <v>0</v>
      </c>
      <c r="L202" s="295">
        <f t="shared" si="47"/>
        <v>0</v>
      </c>
      <c r="M202" s="7" t="str">
        <f t="shared" si="42"/>
        <v/>
      </c>
      <c r="N202" s="277"/>
    </row>
    <row r="203" spans="1:14" ht="31.5" hidden="1">
      <c r="A203" s="23">
        <v>90</v>
      </c>
      <c r="B203" s="291"/>
      <c r="C203" s="308">
        <v>590</v>
      </c>
      <c r="D203" s="309" t="s">
        <v>192</v>
      </c>
      <c r="E203" s="287">
        <f t="shared" si="47"/>
        <v>0</v>
      </c>
      <c r="F203" s="288">
        <f t="shared" si="47"/>
        <v>0</v>
      </c>
      <c r="G203" s="289">
        <f t="shared" si="47"/>
        <v>0</v>
      </c>
      <c r="H203" s="290">
        <f t="shared" si="47"/>
        <v>0</v>
      </c>
      <c r="I203" s="288">
        <f t="shared" si="47"/>
        <v>0</v>
      </c>
      <c r="J203" s="289">
        <f t="shared" si="47"/>
        <v>0</v>
      </c>
      <c r="K203" s="290">
        <f t="shared" si="47"/>
        <v>0</v>
      </c>
      <c r="L203" s="287">
        <f t="shared" si="47"/>
        <v>0</v>
      </c>
      <c r="M203" s="7" t="str">
        <f t="shared" si="42"/>
        <v/>
      </c>
      <c r="N203" s="277"/>
    </row>
    <row r="204" spans="1:14" s="15" customFormat="1" ht="18.75" hidden="1" customHeight="1">
      <c r="A204" s="22">
        <v>115</v>
      </c>
      <c r="B204" s="272">
        <v>800</v>
      </c>
      <c r="C204" s="1964" t="s">
        <v>193</v>
      </c>
      <c r="D204" s="1965"/>
      <c r="E204" s="310">
        <f t="shared" ref="E204:L205" si="48">SUMIF($B$610:$B$19581,$B204,E$610:E$19581)</f>
        <v>0</v>
      </c>
      <c r="F204" s="274">
        <f t="shared" si="48"/>
        <v>0</v>
      </c>
      <c r="G204" s="275">
        <f t="shared" si="48"/>
        <v>0</v>
      </c>
      <c r="H204" s="276">
        <f t="shared" si="48"/>
        <v>0</v>
      </c>
      <c r="I204" s="274">
        <f t="shared" si="48"/>
        <v>0</v>
      </c>
      <c r="J204" s="275">
        <f t="shared" si="48"/>
        <v>0</v>
      </c>
      <c r="K204" s="276">
        <f t="shared" si="48"/>
        <v>0</v>
      </c>
      <c r="L204" s="310">
        <f t="shared" si="48"/>
        <v>0</v>
      </c>
      <c r="M204" s="7" t="str">
        <f t="shared" si="42"/>
        <v/>
      </c>
      <c r="N204" s="277"/>
    </row>
    <row r="205" spans="1:14" s="15" customFormat="1">
      <c r="A205" s="22">
        <v>125</v>
      </c>
      <c r="B205" s="272">
        <v>1000</v>
      </c>
      <c r="C205" s="1966" t="s">
        <v>194</v>
      </c>
      <c r="D205" s="1967"/>
      <c r="E205" s="310">
        <f t="shared" si="48"/>
        <v>0</v>
      </c>
      <c r="F205" s="274">
        <f t="shared" si="48"/>
        <v>0</v>
      </c>
      <c r="G205" s="275">
        <f t="shared" si="48"/>
        <v>0</v>
      </c>
      <c r="H205" s="276">
        <f t="shared" si="48"/>
        <v>0</v>
      </c>
      <c r="I205" s="274">
        <f t="shared" si="48"/>
        <v>66690</v>
      </c>
      <c r="J205" s="275">
        <f t="shared" si="48"/>
        <v>0</v>
      </c>
      <c r="K205" s="276">
        <f t="shared" si="48"/>
        <v>0</v>
      </c>
      <c r="L205" s="310">
        <f t="shared" si="48"/>
        <v>66690</v>
      </c>
      <c r="M205" s="7">
        <f t="shared" si="42"/>
        <v>1</v>
      </c>
      <c r="N205" s="277"/>
    </row>
    <row r="206" spans="1:14" ht="18.75" customHeight="1">
      <c r="A206" s="23">
        <v>130</v>
      </c>
      <c r="B206" s="292"/>
      <c r="C206" s="279">
        <v>1011</v>
      </c>
      <c r="D206" s="311" t="s">
        <v>195</v>
      </c>
      <c r="E206" s="281">
        <f t="shared" ref="E206:L215" si="49">SUMIF($C$610:$C$19581,$C206,E$610:E$19581)</f>
        <v>0</v>
      </c>
      <c r="F206" s="282">
        <f t="shared" si="49"/>
        <v>0</v>
      </c>
      <c r="G206" s="283">
        <f t="shared" si="49"/>
        <v>0</v>
      </c>
      <c r="H206" s="284">
        <f t="shared" si="49"/>
        <v>0</v>
      </c>
      <c r="I206" s="282">
        <f t="shared" si="49"/>
        <v>25829</v>
      </c>
      <c r="J206" s="283">
        <f t="shared" si="49"/>
        <v>0</v>
      </c>
      <c r="K206" s="284">
        <f t="shared" si="49"/>
        <v>0</v>
      </c>
      <c r="L206" s="281">
        <f t="shared" si="49"/>
        <v>25829</v>
      </c>
      <c r="M206" s="7">
        <f t="shared" si="42"/>
        <v>1</v>
      </c>
      <c r="N206" s="277"/>
    </row>
    <row r="207" spans="1:14" ht="18.75" hidden="1" customHeight="1">
      <c r="A207" s="23">
        <v>135</v>
      </c>
      <c r="B207" s="292"/>
      <c r="C207" s="293">
        <v>1012</v>
      </c>
      <c r="D207" s="294" t="s">
        <v>196</v>
      </c>
      <c r="E207" s="295">
        <f t="shared" si="49"/>
        <v>0</v>
      </c>
      <c r="F207" s="296">
        <f t="shared" si="49"/>
        <v>0</v>
      </c>
      <c r="G207" s="297">
        <f t="shared" si="49"/>
        <v>0</v>
      </c>
      <c r="H207" s="298">
        <f t="shared" si="49"/>
        <v>0</v>
      </c>
      <c r="I207" s="296">
        <f t="shared" si="49"/>
        <v>0</v>
      </c>
      <c r="J207" s="297">
        <f t="shared" si="49"/>
        <v>0</v>
      </c>
      <c r="K207" s="298">
        <f t="shared" si="49"/>
        <v>0</v>
      </c>
      <c r="L207" s="295">
        <f t="shared" si="49"/>
        <v>0</v>
      </c>
      <c r="M207" s="7" t="str">
        <f t="shared" si="42"/>
        <v/>
      </c>
      <c r="N207" s="277"/>
    </row>
    <row r="208" spans="1:14" ht="18.75" customHeight="1">
      <c r="A208" s="23">
        <v>140</v>
      </c>
      <c r="B208" s="292"/>
      <c r="C208" s="293">
        <v>1013</v>
      </c>
      <c r="D208" s="294" t="s">
        <v>197</v>
      </c>
      <c r="E208" s="295">
        <f t="shared" si="49"/>
        <v>0</v>
      </c>
      <c r="F208" s="296">
        <f t="shared" si="49"/>
        <v>0</v>
      </c>
      <c r="G208" s="297">
        <f t="shared" si="49"/>
        <v>0</v>
      </c>
      <c r="H208" s="298">
        <f t="shared" si="49"/>
        <v>0</v>
      </c>
      <c r="I208" s="296">
        <f t="shared" si="49"/>
        <v>3000</v>
      </c>
      <c r="J208" s="297">
        <f t="shared" si="49"/>
        <v>0</v>
      </c>
      <c r="K208" s="298">
        <f t="shared" si="49"/>
        <v>0</v>
      </c>
      <c r="L208" s="295">
        <f t="shared" si="49"/>
        <v>3000</v>
      </c>
      <c r="M208" s="7">
        <f t="shared" si="42"/>
        <v>1</v>
      </c>
      <c r="N208" s="277"/>
    </row>
    <row r="209" spans="1:14" ht="18.75" customHeight="1">
      <c r="A209" s="23">
        <v>145</v>
      </c>
      <c r="B209" s="292"/>
      <c r="C209" s="293">
        <v>1014</v>
      </c>
      <c r="D209" s="294" t="s">
        <v>198</v>
      </c>
      <c r="E209" s="295">
        <f t="shared" si="49"/>
        <v>0</v>
      </c>
      <c r="F209" s="296">
        <f t="shared" si="49"/>
        <v>0</v>
      </c>
      <c r="G209" s="297">
        <f t="shared" si="49"/>
        <v>0</v>
      </c>
      <c r="H209" s="298">
        <f t="shared" si="49"/>
        <v>0</v>
      </c>
      <c r="I209" s="296">
        <f t="shared" si="49"/>
        <v>2848</v>
      </c>
      <c r="J209" s="297">
        <f t="shared" si="49"/>
        <v>0</v>
      </c>
      <c r="K209" s="298">
        <f t="shared" si="49"/>
        <v>0</v>
      </c>
      <c r="L209" s="295">
        <f t="shared" si="49"/>
        <v>2848</v>
      </c>
      <c r="M209" s="7">
        <f t="shared" si="42"/>
        <v>1</v>
      </c>
      <c r="N209" s="277"/>
    </row>
    <row r="210" spans="1:14" ht="18.75" customHeight="1">
      <c r="A210" s="23">
        <v>150</v>
      </c>
      <c r="B210" s="292"/>
      <c r="C210" s="293">
        <v>1015</v>
      </c>
      <c r="D210" s="294" t="s">
        <v>199</v>
      </c>
      <c r="E210" s="295">
        <f t="shared" si="49"/>
        <v>0</v>
      </c>
      <c r="F210" s="296">
        <f t="shared" si="49"/>
        <v>0</v>
      </c>
      <c r="G210" s="297">
        <f t="shared" si="49"/>
        <v>0</v>
      </c>
      <c r="H210" s="298">
        <f t="shared" si="49"/>
        <v>0</v>
      </c>
      <c r="I210" s="296">
        <f t="shared" si="49"/>
        <v>12571</v>
      </c>
      <c r="J210" s="297">
        <f t="shared" si="49"/>
        <v>0</v>
      </c>
      <c r="K210" s="298">
        <f t="shared" si="49"/>
        <v>0</v>
      </c>
      <c r="L210" s="295">
        <f t="shared" si="49"/>
        <v>12571</v>
      </c>
      <c r="M210" s="7">
        <f t="shared" si="42"/>
        <v>1</v>
      </c>
      <c r="N210" s="277"/>
    </row>
    <row r="211" spans="1:14" ht="18.75" customHeight="1">
      <c r="A211" s="23">
        <v>155</v>
      </c>
      <c r="B211" s="292"/>
      <c r="C211" s="312">
        <v>1016</v>
      </c>
      <c r="D211" s="313" t="s">
        <v>200</v>
      </c>
      <c r="E211" s="314">
        <f t="shared" si="49"/>
        <v>0</v>
      </c>
      <c r="F211" s="315">
        <f t="shared" si="49"/>
        <v>0</v>
      </c>
      <c r="G211" s="316">
        <f t="shared" si="49"/>
        <v>0</v>
      </c>
      <c r="H211" s="317">
        <f t="shared" si="49"/>
        <v>0</v>
      </c>
      <c r="I211" s="315">
        <f t="shared" si="49"/>
        <v>15191</v>
      </c>
      <c r="J211" s="316">
        <f t="shared" si="49"/>
        <v>0</v>
      </c>
      <c r="K211" s="317">
        <f t="shared" si="49"/>
        <v>0</v>
      </c>
      <c r="L211" s="314">
        <f t="shared" si="49"/>
        <v>15191</v>
      </c>
      <c r="M211" s="7">
        <f t="shared" si="42"/>
        <v>1</v>
      </c>
      <c r="N211" s="277"/>
    </row>
    <row r="212" spans="1:14" ht="18.75" customHeight="1">
      <c r="A212" s="23">
        <v>160</v>
      </c>
      <c r="B212" s="278"/>
      <c r="C212" s="318">
        <v>1020</v>
      </c>
      <c r="D212" s="319" t="s">
        <v>201</v>
      </c>
      <c r="E212" s="320">
        <f t="shared" si="49"/>
        <v>0</v>
      </c>
      <c r="F212" s="321">
        <f t="shared" si="49"/>
        <v>0</v>
      </c>
      <c r="G212" s="322">
        <f t="shared" si="49"/>
        <v>0</v>
      </c>
      <c r="H212" s="323">
        <f t="shared" si="49"/>
        <v>0</v>
      </c>
      <c r="I212" s="321">
        <f t="shared" si="49"/>
        <v>5569</v>
      </c>
      <c r="J212" s="322">
        <f t="shared" si="49"/>
        <v>0</v>
      </c>
      <c r="K212" s="323">
        <f t="shared" si="49"/>
        <v>0</v>
      </c>
      <c r="L212" s="320">
        <f t="shared" si="49"/>
        <v>5569</v>
      </c>
      <c r="M212" s="7">
        <f t="shared" si="42"/>
        <v>1</v>
      </c>
      <c r="N212" s="277"/>
    </row>
    <row r="213" spans="1:14" ht="18.75" hidden="1" customHeight="1">
      <c r="A213" s="23">
        <v>165</v>
      </c>
      <c r="B213" s="292"/>
      <c r="C213" s="324">
        <v>1030</v>
      </c>
      <c r="D213" s="325" t="s">
        <v>202</v>
      </c>
      <c r="E213" s="326">
        <f t="shared" si="49"/>
        <v>0</v>
      </c>
      <c r="F213" s="327">
        <f t="shared" si="49"/>
        <v>0</v>
      </c>
      <c r="G213" s="328">
        <f t="shared" si="49"/>
        <v>0</v>
      </c>
      <c r="H213" s="329">
        <f t="shared" si="49"/>
        <v>0</v>
      </c>
      <c r="I213" s="327">
        <f t="shared" si="49"/>
        <v>0</v>
      </c>
      <c r="J213" s="328">
        <f t="shared" si="49"/>
        <v>0</v>
      </c>
      <c r="K213" s="329">
        <f t="shared" si="49"/>
        <v>0</v>
      </c>
      <c r="L213" s="326">
        <f t="shared" si="49"/>
        <v>0</v>
      </c>
      <c r="M213" s="7" t="str">
        <f t="shared" si="42"/>
        <v/>
      </c>
      <c r="N213" s="330"/>
    </row>
    <row r="214" spans="1:14" ht="18.75" customHeight="1">
      <c r="A214" s="23">
        <v>175</v>
      </c>
      <c r="B214" s="292"/>
      <c r="C214" s="318">
        <v>1051</v>
      </c>
      <c r="D214" s="331" t="s">
        <v>203</v>
      </c>
      <c r="E214" s="320">
        <f t="shared" si="49"/>
        <v>0</v>
      </c>
      <c r="F214" s="321">
        <f t="shared" si="49"/>
        <v>0</v>
      </c>
      <c r="G214" s="322">
        <f t="shared" si="49"/>
        <v>0</v>
      </c>
      <c r="H214" s="323">
        <f t="shared" si="49"/>
        <v>0</v>
      </c>
      <c r="I214" s="321">
        <f t="shared" si="49"/>
        <v>850</v>
      </c>
      <c r="J214" s="322">
        <f t="shared" si="49"/>
        <v>0</v>
      </c>
      <c r="K214" s="323">
        <f t="shared" si="49"/>
        <v>0</v>
      </c>
      <c r="L214" s="320">
        <f t="shared" si="49"/>
        <v>850</v>
      </c>
      <c r="M214" s="7">
        <f t="shared" si="42"/>
        <v>1</v>
      </c>
      <c r="N214" s="330"/>
    </row>
    <row r="215" spans="1:14" ht="18.75" hidden="1" customHeight="1">
      <c r="A215" s="23">
        <v>180</v>
      </c>
      <c r="B215" s="292"/>
      <c r="C215" s="293">
        <v>1052</v>
      </c>
      <c r="D215" s="294" t="s">
        <v>204</v>
      </c>
      <c r="E215" s="295">
        <f t="shared" si="49"/>
        <v>0</v>
      </c>
      <c r="F215" s="296">
        <f t="shared" si="49"/>
        <v>0</v>
      </c>
      <c r="G215" s="297">
        <f t="shared" si="49"/>
        <v>0</v>
      </c>
      <c r="H215" s="298">
        <f t="shared" si="49"/>
        <v>0</v>
      </c>
      <c r="I215" s="296">
        <f t="shared" si="49"/>
        <v>0</v>
      </c>
      <c r="J215" s="297">
        <f t="shared" si="49"/>
        <v>0</v>
      </c>
      <c r="K215" s="298">
        <f t="shared" si="49"/>
        <v>0</v>
      </c>
      <c r="L215" s="295">
        <f t="shared" si="49"/>
        <v>0</v>
      </c>
      <c r="M215" s="7" t="str">
        <f t="shared" si="42"/>
        <v/>
      </c>
      <c r="N215" s="330"/>
    </row>
    <row r="216" spans="1:14" ht="18.75" hidden="1" customHeight="1">
      <c r="A216" s="23">
        <v>185</v>
      </c>
      <c r="B216" s="292"/>
      <c r="C216" s="324">
        <v>1053</v>
      </c>
      <c r="D216" s="325" t="s">
        <v>859</v>
      </c>
      <c r="E216" s="326">
        <f t="shared" ref="E216:L222" si="50">SUMIF($C$610:$C$19581,$C216,E$610:E$19581)</f>
        <v>0</v>
      </c>
      <c r="F216" s="327">
        <f t="shared" si="50"/>
        <v>0</v>
      </c>
      <c r="G216" s="328">
        <f t="shared" si="50"/>
        <v>0</v>
      </c>
      <c r="H216" s="329">
        <f t="shared" si="50"/>
        <v>0</v>
      </c>
      <c r="I216" s="327">
        <f t="shared" si="50"/>
        <v>0</v>
      </c>
      <c r="J216" s="328">
        <f t="shared" si="50"/>
        <v>0</v>
      </c>
      <c r="K216" s="329">
        <f t="shared" si="50"/>
        <v>0</v>
      </c>
      <c r="L216" s="326">
        <f t="shared" si="50"/>
        <v>0</v>
      </c>
      <c r="M216" s="7" t="str">
        <f t="shared" si="42"/>
        <v/>
      </c>
      <c r="N216" s="277"/>
    </row>
    <row r="217" spans="1:14" ht="18.75" customHeight="1">
      <c r="A217" s="23">
        <v>190</v>
      </c>
      <c r="B217" s="292"/>
      <c r="C217" s="318">
        <v>1062</v>
      </c>
      <c r="D217" s="319" t="s">
        <v>205</v>
      </c>
      <c r="E217" s="320">
        <f t="shared" si="50"/>
        <v>0</v>
      </c>
      <c r="F217" s="321">
        <f t="shared" si="50"/>
        <v>0</v>
      </c>
      <c r="G217" s="322">
        <f t="shared" si="50"/>
        <v>0</v>
      </c>
      <c r="H217" s="323">
        <f t="shared" si="50"/>
        <v>0</v>
      </c>
      <c r="I217" s="321">
        <f t="shared" si="50"/>
        <v>832</v>
      </c>
      <c r="J217" s="322">
        <f t="shared" si="50"/>
        <v>0</v>
      </c>
      <c r="K217" s="323">
        <f t="shared" si="50"/>
        <v>0</v>
      </c>
      <c r="L217" s="320">
        <f t="shared" si="50"/>
        <v>832</v>
      </c>
      <c r="M217" s="7">
        <f t="shared" si="42"/>
        <v>1</v>
      </c>
      <c r="N217" s="277"/>
    </row>
    <row r="218" spans="1:14" ht="18.75" hidden="1" customHeight="1">
      <c r="A218" s="23">
        <v>200</v>
      </c>
      <c r="B218" s="292"/>
      <c r="C218" s="324">
        <v>1063</v>
      </c>
      <c r="D218" s="332" t="s">
        <v>787</v>
      </c>
      <c r="E218" s="326">
        <f t="shared" si="50"/>
        <v>0</v>
      </c>
      <c r="F218" s="327">
        <f t="shared" si="50"/>
        <v>0</v>
      </c>
      <c r="G218" s="328">
        <f t="shared" si="50"/>
        <v>0</v>
      </c>
      <c r="H218" s="329">
        <f t="shared" si="50"/>
        <v>0</v>
      </c>
      <c r="I218" s="327">
        <f t="shared" si="50"/>
        <v>0</v>
      </c>
      <c r="J218" s="328">
        <f t="shared" si="50"/>
        <v>0</v>
      </c>
      <c r="K218" s="329">
        <f t="shared" si="50"/>
        <v>0</v>
      </c>
      <c r="L218" s="326">
        <f t="shared" si="50"/>
        <v>0</v>
      </c>
      <c r="M218" s="7" t="str">
        <f t="shared" si="42"/>
        <v/>
      </c>
      <c r="N218" s="277"/>
    </row>
    <row r="219" spans="1:14" ht="18.75" hidden="1" customHeight="1">
      <c r="A219" s="23">
        <v>200</v>
      </c>
      <c r="B219" s="292"/>
      <c r="C219" s="333">
        <v>1069</v>
      </c>
      <c r="D219" s="334" t="s">
        <v>206</v>
      </c>
      <c r="E219" s="335">
        <f t="shared" si="50"/>
        <v>0</v>
      </c>
      <c r="F219" s="336">
        <f t="shared" si="50"/>
        <v>0</v>
      </c>
      <c r="G219" s="337">
        <f t="shared" si="50"/>
        <v>0</v>
      </c>
      <c r="H219" s="338">
        <f t="shared" si="50"/>
        <v>0</v>
      </c>
      <c r="I219" s="336">
        <f t="shared" si="50"/>
        <v>0</v>
      </c>
      <c r="J219" s="337">
        <f t="shared" si="50"/>
        <v>0</v>
      </c>
      <c r="K219" s="338">
        <f t="shared" si="50"/>
        <v>0</v>
      </c>
      <c r="L219" s="335">
        <f t="shared" si="50"/>
        <v>0</v>
      </c>
      <c r="M219" s="7" t="str">
        <f t="shared" si="42"/>
        <v/>
      </c>
      <c r="N219" s="277"/>
    </row>
    <row r="220" spans="1:14" ht="18.75" hidden="1" customHeight="1">
      <c r="A220" s="23">
        <v>205</v>
      </c>
      <c r="B220" s="278"/>
      <c r="C220" s="318">
        <v>1091</v>
      </c>
      <c r="D220" s="331" t="s">
        <v>895</v>
      </c>
      <c r="E220" s="320">
        <f t="shared" si="50"/>
        <v>0</v>
      </c>
      <c r="F220" s="321">
        <f t="shared" si="50"/>
        <v>0</v>
      </c>
      <c r="G220" s="322">
        <f t="shared" si="50"/>
        <v>0</v>
      </c>
      <c r="H220" s="323">
        <f t="shared" si="50"/>
        <v>0</v>
      </c>
      <c r="I220" s="321">
        <f t="shared" si="50"/>
        <v>0</v>
      </c>
      <c r="J220" s="322">
        <f t="shared" si="50"/>
        <v>0</v>
      </c>
      <c r="K220" s="323">
        <f t="shared" si="50"/>
        <v>0</v>
      </c>
      <c r="L220" s="320">
        <f t="shared" si="50"/>
        <v>0</v>
      </c>
      <c r="M220" s="7" t="str">
        <f t="shared" si="42"/>
        <v/>
      </c>
      <c r="N220" s="277"/>
    </row>
    <row r="221" spans="1:14" ht="18.75" hidden="1" customHeight="1">
      <c r="A221" s="23">
        <v>210</v>
      </c>
      <c r="B221" s="292"/>
      <c r="C221" s="293">
        <v>1092</v>
      </c>
      <c r="D221" s="294" t="s">
        <v>299</v>
      </c>
      <c r="E221" s="295">
        <f t="shared" si="50"/>
        <v>0</v>
      </c>
      <c r="F221" s="296">
        <f t="shared" si="50"/>
        <v>0</v>
      </c>
      <c r="G221" s="297">
        <f t="shared" si="50"/>
        <v>0</v>
      </c>
      <c r="H221" s="298">
        <f t="shared" si="50"/>
        <v>0</v>
      </c>
      <c r="I221" s="296">
        <f t="shared" si="50"/>
        <v>0</v>
      </c>
      <c r="J221" s="297">
        <f t="shared" si="50"/>
        <v>0</v>
      </c>
      <c r="K221" s="298">
        <f t="shared" si="50"/>
        <v>0</v>
      </c>
      <c r="L221" s="295">
        <f t="shared" si="50"/>
        <v>0</v>
      </c>
      <c r="M221" s="7" t="str">
        <f t="shared" si="42"/>
        <v/>
      </c>
      <c r="N221" s="277"/>
    </row>
    <row r="222" spans="1:14" ht="18.75" hidden="1" customHeight="1">
      <c r="A222" s="23">
        <v>215</v>
      </c>
      <c r="B222" s="292"/>
      <c r="C222" s="285">
        <v>1098</v>
      </c>
      <c r="D222" s="339" t="s">
        <v>207</v>
      </c>
      <c r="E222" s="287">
        <f t="shared" si="50"/>
        <v>0</v>
      </c>
      <c r="F222" s="288">
        <f t="shared" si="50"/>
        <v>0</v>
      </c>
      <c r="G222" s="289">
        <f t="shared" si="50"/>
        <v>0</v>
      </c>
      <c r="H222" s="290">
        <f t="shared" si="50"/>
        <v>0</v>
      </c>
      <c r="I222" s="288">
        <f t="shared" si="50"/>
        <v>0</v>
      </c>
      <c r="J222" s="289">
        <f t="shared" si="50"/>
        <v>0</v>
      </c>
      <c r="K222" s="290">
        <f t="shared" si="50"/>
        <v>0</v>
      </c>
      <c r="L222" s="287">
        <f t="shared" si="50"/>
        <v>0</v>
      </c>
      <c r="M222" s="7" t="str">
        <f t="shared" si="42"/>
        <v/>
      </c>
      <c r="N222" s="277"/>
    </row>
    <row r="223" spans="1:14" s="15" customFormat="1">
      <c r="A223" s="22">
        <v>220</v>
      </c>
      <c r="B223" s="272">
        <v>1900</v>
      </c>
      <c r="C223" s="1960" t="s">
        <v>266</v>
      </c>
      <c r="D223" s="1961"/>
      <c r="E223" s="310">
        <f t="shared" ref="E223:L223" si="51">SUMIF($B$610:$B$19581,$B223,E$610:E$19581)</f>
        <v>0</v>
      </c>
      <c r="F223" s="274">
        <f t="shared" si="51"/>
        <v>0</v>
      </c>
      <c r="G223" s="275">
        <f t="shared" si="51"/>
        <v>0</v>
      </c>
      <c r="H223" s="276">
        <f t="shared" si="51"/>
        <v>0</v>
      </c>
      <c r="I223" s="274">
        <f t="shared" si="51"/>
        <v>3917</v>
      </c>
      <c r="J223" s="275">
        <f t="shared" si="51"/>
        <v>0</v>
      </c>
      <c r="K223" s="276">
        <f t="shared" si="51"/>
        <v>0</v>
      </c>
      <c r="L223" s="310">
        <f t="shared" si="51"/>
        <v>3917</v>
      </c>
      <c r="M223" s="7">
        <f t="shared" si="42"/>
        <v>1</v>
      </c>
      <c r="N223" s="277"/>
    </row>
    <row r="224" spans="1:14" ht="18.75" hidden="1" customHeight="1">
      <c r="A224" s="23">
        <v>225</v>
      </c>
      <c r="B224" s="292"/>
      <c r="C224" s="279">
        <v>1901</v>
      </c>
      <c r="D224" s="340" t="s">
        <v>896</v>
      </c>
      <c r="E224" s="281">
        <f t="shared" ref="E224:L226" si="52">SUMIF($C$610:$C$19581,$C224,E$610:E$19581)</f>
        <v>0</v>
      </c>
      <c r="F224" s="282">
        <f t="shared" si="52"/>
        <v>0</v>
      </c>
      <c r="G224" s="283">
        <f t="shared" si="52"/>
        <v>0</v>
      </c>
      <c r="H224" s="284">
        <f t="shared" si="52"/>
        <v>0</v>
      </c>
      <c r="I224" s="282">
        <f t="shared" si="52"/>
        <v>0</v>
      </c>
      <c r="J224" s="283">
        <f t="shared" si="52"/>
        <v>0</v>
      </c>
      <c r="K224" s="284">
        <f t="shared" si="52"/>
        <v>0</v>
      </c>
      <c r="L224" s="281">
        <f t="shared" si="52"/>
        <v>0</v>
      </c>
      <c r="M224" s="7" t="str">
        <f t="shared" si="42"/>
        <v/>
      </c>
      <c r="N224" s="277"/>
    </row>
    <row r="225" spans="1:14" ht="18.75" customHeight="1">
      <c r="A225" s="23">
        <v>230</v>
      </c>
      <c r="B225" s="341"/>
      <c r="C225" s="293">
        <v>1981</v>
      </c>
      <c r="D225" s="342" t="s">
        <v>897</v>
      </c>
      <c r="E225" s="295">
        <f t="shared" si="52"/>
        <v>0</v>
      </c>
      <c r="F225" s="296">
        <f t="shared" si="52"/>
        <v>0</v>
      </c>
      <c r="G225" s="297">
        <f t="shared" si="52"/>
        <v>0</v>
      </c>
      <c r="H225" s="298">
        <f t="shared" si="52"/>
        <v>0</v>
      </c>
      <c r="I225" s="296">
        <f t="shared" si="52"/>
        <v>3917</v>
      </c>
      <c r="J225" s="297">
        <f t="shared" si="52"/>
        <v>0</v>
      </c>
      <c r="K225" s="298">
        <f t="shared" si="52"/>
        <v>0</v>
      </c>
      <c r="L225" s="295">
        <f t="shared" si="52"/>
        <v>3917</v>
      </c>
      <c r="M225" s="7">
        <f t="shared" si="42"/>
        <v>1</v>
      </c>
      <c r="N225" s="277"/>
    </row>
    <row r="226" spans="1:14" ht="18.75" hidden="1" customHeight="1">
      <c r="A226" s="23">
        <v>245</v>
      </c>
      <c r="B226" s="292"/>
      <c r="C226" s="285">
        <v>1991</v>
      </c>
      <c r="D226" s="343" t="s">
        <v>898</v>
      </c>
      <c r="E226" s="287">
        <f t="shared" si="52"/>
        <v>0</v>
      </c>
      <c r="F226" s="288">
        <f t="shared" si="52"/>
        <v>0</v>
      </c>
      <c r="G226" s="289">
        <f t="shared" si="52"/>
        <v>0</v>
      </c>
      <c r="H226" s="290">
        <f t="shared" si="52"/>
        <v>0</v>
      </c>
      <c r="I226" s="288">
        <f t="shared" si="52"/>
        <v>0</v>
      </c>
      <c r="J226" s="289">
        <f t="shared" si="52"/>
        <v>0</v>
      </c>
      <c r="K226" s="290">
        <f t="shared" si="52"/>
        <v>0</v>
      </c>
      <c r="L226" s="287">
        <f t="shared" si="52"/>
        <v>0</v>
      </c>
      <c r="M226" s="7" t="str">
        <f t="shared" si="42"/>
        <v/>
      </c>
      <c r="N226" s="277"/>
    </row>
    <row r="227" spans="1:14" s="15" customFormat="1" hidden="1">
      <c r="A227" s="22">
        <v>220</v>
      </c>
      <c r="B227" s="272">
        <v>2100</v>
      </c>
      <c r="C227" s="1960" t="s">
        <v>708</v>
      </c>
      <c r="D227" s="1961"/>
      <c r="E227" s="310">
        <f t="shared" ref="E227:L227" si="53">SUMIF($B$610:$B$19581,$B227,E$610:E$19581)</f>
        <v>0</v>
      </c>
      <c r="F227" s="274">
        <f t="shared" si="53"/>
        <v>0</v>
      </c>
      <c r="G227" s="275">
        <f t="shared" si="53"/>
        <v>0</v>
      </c>
      <c r="H227" s="276">
        <f t="shared" si="53"/>
        <v>0</v>
      </c>
      <c r="I227" s="274">
        <f t="shared" si="53"/>
        <v>0</v>
      </c>
      <c r="J227" s="275">
        <f t="shared" si="53"/>
        <v>0</v>
      </c>
      <c r="K227" s="276">
        <f t="shared" si="53"/>
        <v>0</v>
      </c>
      <c r="L227" s="310">
        <f t="shared" si="53"/>
        <v>0</v>
      </c>
      <c r="M227" s="7" t="str">
        <f t="shared" si="42"/>
        <v/>
      </c>
      <c r="N227" s="277"/>
    </row>
    <row r="228" spans="1:14" ht="18.75" hidden="1" customHeight="1">
      <c r="A228" s="23">
        <v>225</v>
      </c>
      <c r="B228" s="292"/>
      <c r="C228" s="279">
        <v>2110</v>
      </c>
      <c r="D228" s="344" t="s">
        <v>208</v>
      </c>
      <c r="E228" s="281">
        <f t="shared" ref="E228:L232" si="54">SUMIF($C$610:$C$19581,$C228,E$610:E$19581)</f>
        <v>0</v>
      </c>
      <c r="F228" s="282">
        <f t="shared" si="54"/>
        <v>0</v>
      </c>
      <c r="G228" s="283">
        <f t="shared" si="54"/>
        <v>0</v>
      </c>
      <c r="H228" s="284">
        <f t="shared" si="54"/>
        <v>0</v>
      </c>
      <c r="I228" s="282">
        <f t="shared" si="54"/>
        <v>0</v>
      </c>
      <c r="J228" s="283">
        <f t="shared" si="54"/>
        <v>0</v>
      </c>
      <c r="K228" s="284">
        <f t="shared" si="54"/>
        <v>0</v>
      </c>
      <c r="L228" s="281">
        <f t="shared" si="54"/>
        <v>0</v>
      </c>
      <c r="M228" s="7" t="str">
        <f t="shared" si="42"/>
        <v/>
      </c>
      <c r="N228" s="277"/>
    </row>
    <row r="229" spans="1:14" ht="18.75" hidden="1" customHeight="1">
      <c r="A229" s="23">
        <v>230</v>
      </c>
      <c r="B229" s="341"/>
      <c r="C229" s="293">
        <v>2120</v>
      </c>
      <c r="D229" s="300" t="s">
        <v>209</v>
      </c>
      <c r="E229" s="295">
        <f t="shared" si="54"/>
        <v>0</v>
      </c>
      <c r="F229" s="296">
        <f t="shared" si="54"/>
        <v>0</v>
      </c>
      <c r="G229" s="297">
        <f t="shared" si="54"/>
        <v>0</v>
      </c>
      <c r="H229" s="298">
        <f t="shared" si="54"/>
        <v>0</v>
      </c>
      <c r="I229" s="296">
        <f t="shared" si="54"/>
        <v>0</v>
      </c>
      <c r="J229" s="297">
        <f t="shared" si="54"/>
        <v>0</v>
      </c>
      <c r="K229" s="298">
        <f t="shared" si="54"/>
        <v>0</v>
      </c>
      <c r="L229" s="295">
        <f t="shared" si="54"/>
        <v>0</v>
      </c>
      <c r="M229" s="7" t="str">
        <f t="shared" si="42"/>
        <v/>
      </c>
      <c r="N229" s="277"/>
    </row>
    <row r="230" spans="1:14" ht="18.75" hidden="1" customHeight="1">
      <c r="A230" s="23">
        <v>235</v>
      </c>
      <c r="B230" s="341"/>
      <c r="C230" s="293">
        <v>2125</v>
      </c>
      <c r="D230" s="300" t="s">
        <v>210</v>
      </c>
      <c r="E230" s="295">
        <f t="shared" si="54"/>
        <v>0</v>
      </c>
      <c r="F230" s="296">
        <f t="shared" si="54"/>
        <v>0</v>
      </c>
      <c r="G230" s="297">
        <f t="shared" si="54"/>
        <v>0</v>
      </c>
      <c r="H230" s="298">
        <f t="shared" si="54"/>
        <v>0</v>
      </c>
      <c r="I230" s="296">
        <f t="shared" si="54"/>
        <v>0</v>
      </c>
      <c r="J230" s="297">
        <f t="shared" si="54"/>
        <v>0</v>
      </c>
      <c r="K230" s="298">
        <f t="shared" si="54"/>
        <v>0</v>
      </c>
      <c r="L230" s="295">
        <f t="shared" si="54"/>
        <v>0</v>
      </c>
      <c r="M230" s="7" t="str">
        <f t="shared" si="42"/>
        <v/>
      </c>
      <c r="N230" s="277"/>
    </row>
    <row r="231" spans="1:14" ht="18.75" hidden="1" customHeight="1">
      <c r="A231" s="23">
        <v>240</v>
      </c>
      <c r="B231" s="291"/>
      <c r="C231" s="293">
        <v>2140</v>
      </c>
      <c r="D231" s="300" t="s">
        <v>211</v>
      </c>
      <c r="E231" s="295">
        <f t="shared" si="54"/>
        <v>0</v>
      </c>
      <c r="F231" s="296">
        <f t="shared" si="54"/>
        <v>0</v>
      </c>
      <c r="G231" s="297">
        <f t="shared" si="54"/>
        <v>0</v>
      </c>
      <c r="H231" s="298">
        <f t="shared" si="54"/>
        <v>0</v>
      </c>
      <c r="I231" s="296">
        <f t="shared" si="54"/>
        <v>0</v>
      </c>
      <c r="J231" s="297">
        <f t="shared" si="54"/>
        <v>0</v>
      </c>
      <c r="K231" s="298">
        <f t="shared" si="54"/>
        <v>0</v>
      </c>
      <c r="L231" s="295">
        <f t="shared" si="54"/>
        <v>0</v>
      </c>
      <c r="M231" s="7" t="str">
        <f t="shared" si="42"/>
        <v/>
      </c>
      <c r="N231" s="277"/>
    </row>
    <row r="232" spans="1:14" ht="18.75" hidden="1" customHeight="1">
      <c r="A232" s="23">
        <v>245</v>
      </c>
      <c r="B232" s="292"/>
      <c r="C232" s="285">
        <v>2190</v>
      </c>
      <c r="D232" s="345" t="s">
        <v>212</v>
      </c>
      <c r="E232" s="287">
        <f t="shared" si="54"/>
        <v>0</v>
      </c>
      <c r="F232" s="288">
        <f t="shared" si="54"/>
        <v>0</v>
      </c>
      <c r="G232" s="289">
        <f t="shared" si="54"/>
        <v>0</v>
      </c>
      <c r="H232" s="290">
        <f t="shared" si="54"/>
        <v>0</v>
      </c>
      <c r="I232" s="288">
        <f t="shared" si="54"/>
        <v>0</v>
      </c>
      <c r="J232" s="289">
        <f t="shared" si="54"/>
        <v>0</v>
      </c>
      <c r="K232" s="290">
        <f t="shared" si="54"/>
        <v>0</v>
      </c>
      <c r="L232" s="287">
        <f t="shared" si="54"/>
        <v>0</v>
      </c>
      <c r="M232" s="7" t="str">
        <f t="shared" si="42"/>
        <v/>
      </c>
      <c r="N232" s="277"/>
    </row>
    <row r="233" spans="1:14" s="15" customFormat="1" hidden="1">
      <c r="A233" s="22">
        <v>250</v>
      </c>
      <c r="B233" s="272">
        <v>2200</v>
      </c>
      <c r="C233" s="1960" t="s">
        <v>213</v>
      </c>
      <c r="D233" s="1961"/>
      <c r="E233" s="310">
        <f t="shared" ref="E233:L233" si="55">SUMIF($B$610:$B$19581,$B233,E$610:E$19581)</f>
        <v>0</v>
      </c>
      <c r="F233" s="274">
        <f t="shared" si="55"/>
        <v>0</v>
      </c>
      <c r="G233" s="275">
        <f t="shared" si="55"/>
        <v>0</v>
      </c>
      <c r="H233" s="276">
        <f t="shared" si="55"/>
        <v>0</v>
      </c>
      <c r="I233" s="274">
        <f t="shared" si="55"/>
        <v>0</v>
      </c>
      <c r="J233" s="275">
        <f t="shared" si="55"/>
        <v>0</v>
      </c>
      <c r="K233" s="276">
        <f t="shared" si="55"/>
        <v>0</v>
      </c>
      <c r="L233" s="310">
        <f t="shared" si="55"/>
        <v>0</v>
      </c>
      <c r="M233" s="7" t="str">
        <f t="shared" si="42"/>
        <v/>
      </c>
      <c r="N233" s="277"/>
    </row>
    <row r="234" spans="1:14" ht="18.75" hidden="1" customHeight="1">
      <c r="A234" s="23">
        <v>255</v>
      </c>
      <c r="B234" s="292"/>
      <c r="C234" s="279">
        <v>2221</v>
      </c>
      <c r="D234" s="280" t="s">
        <v>300</v>
      </c>
      <c r="E234" s="281">
        <f t="shared" ref="E234:L235" si="56">SUMIF($C$610:$C$19581,$C234,E$610:E$19581)</f>
        <v>0</v>
      </c>
      <c r="F234" s="282">
        <f t="shared" si="56"/>
        <v>0</v>
      </c>
      <c r="G234" s="283">
        <f t="shared" si="56"/>
        <v>0</v>
      </c>
      <c r="H234" s="284">
        <f t="shared" si="56"/>
        <v>0</v>
      </c>
      <c r="I234" s="282">
        <f t="shared" si="56"/>
        <v>0</v>
      </c>
      <c r="J234" s="283">
        <f t="shared" si="56"/>
        <v>0</v>
      </c>
      <c r="K234" s="284">
        <f t="shared" si="56"/>
        <v>0</v>
      </c>
      <c r="L234" s="281">
        <f t="shared" si="56"/>
        <v>0</v>
      </c>
      <c r="M234" s="7" t="str">
        <f t="shared" si="42"/>
        <v/>
      </c>
      <c r="N234" s="277"/>
    </row>
    <row r="235" spans="1:14" ht="18.75" hidden="1" customHeight="1">
      <c r="A235" s="23">
        <v>265</v>
      </c>
      <c r="B235" s="292"/>
      <c r="C235" s="285">
        <v>2224</v>
      </c>
      <c r="D235" s="286" t="s">
        <v>214</v>
      </c>
      <c r="E235" s="287">
        <f t="shared" si="56"/>
        <v>0</v>
      </c>
      <c r="F235" s="288">
        <f t="shared" si="56"/>
        <v>0</v>
      </c>
      <c r="G235" s="289">
        <f t="shared" si="56"/>
        <v>0</v>
      </c>
      <c r="H235" s="290">
        <f t="shared" si="56"/>
        <v>0</v>
      </c>
      <c r="I235" s="288">
        <f t="shared" si="56"/>
        <v>0</v>
      </c>
      <c r="J235" s="289">
        <f t="shared" si="56"/>
        <v>0</v>
      </c>
      <c r="K235" s="290">
        <f t="shared" si="56"/>
        <v>0</v>
      </c>
      <c r="L235" s="287">
        <f t="shared" si="56"/>
        <v>0</v>
      </c>
      <c r="M235" s="7" t="str">
        <f t="shared" si="42"/>
        <v/>
      </c>
      <c r="N235" s="277"/>
    </row>
    <row r="236" spans="1:14" s="15" customFormat="1" hidden="1">
      <c r="A236" s="22">
        <v>270</v>
      </c>
      <c r="B236" s="272">
        <v>2500</v>
      </c>
      <c r="C236" s="1960" t="s">
        <v>215</v>
      </c>
      <c r="D236" s="1961"/>
      <c r="E236" s="310">
        <f t="shared" ref="E236:L239" si="57">SUMIF($B$610:$B$19581,$B236,E$610:E$19581)</f>
        <v>0</v>
      </c>
      <c r="F236" s="274">
        <f t="shared" si="57"/>
        <v>0</v>
      </c>
      <c r="G236" s="275">
        <f t="shared" si="57"/>
        <v>0</v>
      </c>
      <c r="H236" s="276">
        <f t="shared" si="57"/>
        <v>0</v>
      </c>
      <c r="I236" s="274">
        <f t="shared" si="57"/>
        <v>0</v>
      </c>
      <c r="J236" s="275">
        <f t="shared" si="57"/>
        <v>0</v>
      </c>
      <c r="K236" s="276">
        <f t="shared" si="57"/>
        <v>0</v>
      </c>
      <c r="L236" s="310">
        <f t="shared" si="57"/>
        <v>0</v>
      </c>
      <c r="M236" s="7" t="str">
        <f t="shared" si="42"/>
        <v/>
      </c>
      <c r="N236" s="277"/>
    </row>
    <row r="237" spans="1:14" s="15" customFormat="1" ht="18.75" hidden="1" customHeight="1">
      <c r="A237" s="22">
        <v>290</v>
      </c>
      <c r="B237" s="272">
        <v>2600</v>
      </c>
      <c r="C237" s="1962" t="s">
        <v>216</v>
      </c>
      <c r="D237" s="1963"/>
      <c r="E237" s="310">
        <f t="shared" si="57"/>
        <v>0</v>
      </c>
      <c r="F237" s="274">
        <f t="shared" si="57"/>
        <v>0</v>
      </c>
      <c r="G237" s="275">
        <f t="shared" si="57"/>
        <v>0</v>
      </c>
      <c r="H237" s="276">
        <f t="shared" si="57"/>
        <v>0</v>
      </c>
      <c r="I237" s="274">
        <f t="shared" si="57"/>
        <v>0</v>
      </c>
      <c r="J237" s="275">
        <f t="shared" si="57"/>
        <v>0</v>
      </c>
      <c r="K237" s="276">
        <f t="shared" si="57"/>
        <v>0</v>
      </c>
      <c r="L237" s="310">
        <f t="shared" si="57"/>
        <v>0</v>
      </c>
      <c r="M237" s="7" t="str">
        <f t="shared" si="42"/>
        <v/>
      </c>
      <c r="N237" s="277"/>
    </row>
    <row r="238" spans="1:14" s="15" customFormat="1" ht="18.75" hidden="1" customHeight="1">
      <c r="A238" s="39">
        <v>320</v>
      </c>
      <c r="B238" s="272">
        <v>2700</v>
      </c>
      <c r="C238" s="1962" t="s">
        <v>217</v>
      </c>
      <c r="D238" s="1963"/>
      <c r="E238" s="310">
        <f t="shared" si="57"/>
        <v>0</v>
      </c>
      <c r="F238" s="274">
        <f t="shared" si="57"/>
        <v>0</v>
      </c>
      <c r="G238" s="275">
        <f t="shared" si="57"/>
        <v>0</v>
      </c>
      <c r="H238" s="276">
        <f t="shared" si="57"/>
        <v>0</v>
      </c>
      <c r="I238" s="274">
        <f t="shared" si="57"/>
        <v>0</v>
      </c>
      <c r="J238" s="275">
        <f t="shared" si="57"/>
        <v>0</v>
      </c>
      <c r="K238" s="276">
        <f t="shared" si="57"/>
        <v>0</v>
      </c>
      <c r="L238" s="310">
        <f t="shared" si="57"/>
        <v>0</v>
      </c>
      <c r="M238" s="7" t="str">
        <f t="shared" si="42"/>
        <v/>
      </c>
      <c r="N238" s="277"/>
    </row>
    <row r="239" spans="1:14" s="15" customFormat="1" ht="30" hidden="1" customHeight="1">
      <c r="A239" s="22">
        <v>330</v>
      </c>
      <c r="B239" s="272">
        <v>2800</v>
      </c>
      <c r="C239" s="1962" t="s">
        <v>1640</v>
      </c>
      <c r="D239" s="1963"/>
      <c r="E239" s="310">
        <f t="shared" si="57"/>
        <v>0</v>
      </c>
      <c r="F239" s="274">
        <f t="shared" si="57"/>
        <v>0</v>
      </c>
      <c r="G239" s="275">
        <f t="shared" si="57"/>
        <v>0</v>
      </c>
      <c r="H239" s="276">
        <f t="shared" si="57"/>
        <v>0</v>
      </c>
      <c r="I239" s="274">
        <f t="shared" si="57"/>
        <v>0</v>
      </c>
      <c r="J239" s="275">
        <f t="shared" si="57"/>
        <v>0</v>
      </c>
      <c r="K239" s="276">
        <f t="shared" si="57"/>
        <v>0</v>
      </c>
      <c r="L239" s="310">
        <f t="shared" si="57"/>
        <v>0</v>
      </c>
      <c r="M239" s="7" t="str">
        <f t="shared" si="42"/>
        <v/>
      </c>
      <c r="N239" s="330"/>
    </row>
    <row r="240" spans="1:14" ht="18.75" hidden="1" customHeight="1">
      <c r="A240" s="23">
        <v>225</v>
      </c>
      <c r="B240" s="292"/>
      <c r="C240" s="279">
        <v>2810</v>
      </c>
      <c r="D240" s="359" t="s">
        <v>2169</v>
      </c>
      <c r="E240" s="281">
        <f t="shared" ref="E240:L242" si="58">SUMIF($C$610:$C$19581,$C240,E$610:E$19581)</f>
        <v>0</v>
      </c>
      <c r="F240" s="282">
        <f t="shared" si="58"/>
        <v>0</v>
      </c>
      <c r="G240" s="283">
        <f t="shared" si="58"/>
        <v>0</v>
      </c>
      <c r="H240" s="284">
        <f t="shared" si="58"/>
        <v>0</v>
      </c>
      <c r="I240" s="282">
        <f t="shared" si="58"/>
        <v>0</v>
      </c>
      <c r="J240" s="283">
        <f t="shared" si="58"/>
        <v>0</v>
      </c>
      <c r="K240" s="284">
        <f t="shared" si="58"/>
        <v>0</v>
      </c>
      <c r="L240" s="281">
        <f t="shared" si="58"/>
        <v>0</v>
      </c>
      <c r="M240" s="7" t="str">
        <f t="shared" si="42"/>
        <v/>
      </c>
      <c r="N240" s="277"/>
    </row>
    <row r="241" spans="1:14" ht="18.75" hidden="1" customHeight="1">
      <c r="A241" s="23">
        <v>230</v>
      </c>
      <c r="B241" s="341"/>
      <c r="C241" s="293">
        <v>2820</v>
      </c>
      <c r="D241" s="360" t="s">
        <v>2170</v>
      </c>
      <c r="E241" s="295">
        <f t="shared" si="58"/>
        <v>0</v>
      </c>
      <c r="F241" s="296">
        <f t="shared" si="58"/>
        <v>0</v>
      </c>
      <c r="G241" s="297">
        <f t="shared" si="58"/>
        <v>0</v>
      </c>
      <c r="H241" s="298">
        <f t="shared" si="58"/>
        <v>0</v>
      </c>
      <c r="I241" s="296">
        <f t="shared" si="58"/>
        <v>0</v>
      </c>
      <c r="J241" s="297">
        <f t="shared" si="58"/>
        <v>0</v>
      </c>
      <c r="K241" s="298">
        <f t="shared" si="58"/>
        <v>0</v>
      </c>
      <c r="L241" s="295">
        <f t="shared" si="58"/>
        <v>0</v>
      </c>
      <c r="M241" s="7" t="str">
        <f t="shared" si="42"/>
        <v/>
      </c>
      <c r="N241" s="277"/>
    </row>
    <row r="242" spans="1:14" ht="33" hidden="1" customHeight="1">
      <c r="A242" s="23">
        <v>245</v>
      </c>
      <c r="B242" s="292"/>
      <c r="C242" s="285">
        <v>2890</v>
      </c>
      <c r="D242" s="361" t="s">
        <v>2171</v>
      </c>
      <c r="E242" s="287">
        <f t="shared" si="58"/>
        <v>0</v>
      </c>
      <c r="F242" s="288">
        <f t="shared" si="58"/>
        <v>0</v>
      </c>
      <c r="G242" s="289">
        <f t="shared" si="58"/>
        <v>0</v>
      </c>
      <c r="H242" s="290">
        <f t="shared" si="58"/>
        <v>0</v>
      </c>
      <c r="I242" s="288">
        <f t="shared" si="58"/>
        <v>0</v>
      </c>
      <c r="J242" s="289">
        <f t="shared" si="58"/>
        <v>0</v>
      </c>
      <c r="K242" s="290">
        <f t="shared" si="58"/>
        <v>0</v>
      </c>
      <c r="L242" s="287">
        <f t="shared" si="58"/>
        <v>0</v>
      </c>
      <c r="M242" s="7" t="str">
        <f t="shared" si="42"/>
        <v/>
      </c>
      <c r="N242" s="277"/>
    </row>
    <row r="243" spans="1:14" s="15" customFormat="1" ht="16.5" hidden="1" customHeight="1">
      <c r="A243" s="22">
        <v>350</v>
      </c>
      <c r="B243" s="272">
        <v>2900</v>
      </c>
      <c r="C243" s="1960" t="s">
        <v>218</v>
      </c>
      <c r="D243" s="1961"/>
      <c r="E243" s="310">
        <f t="shared" ref="E243:L243" si="59">SUMIF($B$610:$B$19581,$B243,E$610:E$19581)</f>
        <v>0</v>
      </c>
      <c r="F243" s="274">
        <f t="shared" si="59"/>
        <v>0</v>
      </c>
      <c r="G243" s="275">
        <f t="shared" si="59"/>
        <v>0</v>
      </c>
      <c r="H243" s="276">
        <f t="shared" si="59"/>
        <v>0</v>
      </c>
      <c r="I243" s="274">
        <f t="shared" si="59"/>
        <v>0</v>
      </c>
      <c r="J243" s="275">
        <f t="shared" si="59"/>
        <v>0</v>
      </c>
      <c r="K243" s="276">
        <f t="shared" si="59"/>
        <v>0</v>
      </c>
      <c r="L243" s="310">
        <f t="shared" si="59"/>
        <v>0</v>
      </c>
      <c r="M243" s="7" t="str">
        <f t="shared" si="42"/>
        <v/>
      </c>
      <c r="N243" s="277"/>
    </row>
    <row r="244" spans="1:14" ht="18.75" hidden="1" customHeight="1">
      <c r="A244" s="23">
        <v>355</v>
      </c>
      <c r="B244" s="346"/>
      <c r="C244" s="279">
        <v>2910</v>
      </c>
      <c r="D244" s="347" t="s">
        <v>1988</v>
      </c>
      <c r="E244" s="281">
        <f t="shared" ref="E244:L251" si="60">SUMIF($C$610:$C$19581,$C244,E$610:E$19581)</f>
        <v>0</v>
      </c>
      <c r="F244" s="282">
        <f t="shared" si="60"/>
        <v>0</v>
      </c>
      <c r="G244" s="283">
        <f t="shared" si="60"/>
        <v>0</v>
      </c>
      <c r="H244" s="284">
        <f t="shared" si="60"/>
        <v>0</v>
      </c>
      <c r="I244" s="282">
        <f t="shared" si="60"/>
        <v>0</v>
      </c>
      <c r="J244" s="283">
        <f t="shared" si="60"/>
        <v>0</v>
      </c>
      <c r="K244" s="284">
        <f t="shared" si="60"/>
        <v>0</v>
      </c>
      <c r="L244" s="281">
        <f t="shared" si="60"/>
        <v>0</v>
      </c>
      <c r="M244" s="7" t="str">
        <f t="shared" si="42"/>
        <v/>
      </c>
      <c r="N244" s="277"/>
    </row>
    <row r="245" spans="1:14" ht="18.75" hidden="1" customHeight="1">
      <c r="A245" s="23">
        <v>355</v>
      </c>
      <c r="B245" s="346"/>
      <c r="C245" s="279">
        <v>2920</v>
      </c>
      <c r="D245" s="347" t="s">
        <v>219</v>
      </c>
      <c r="E245" s="281">
        <f t="shared" si="60"/>
        <v>0</v>
      </c>
      <c r="F245" s="282">
        <f t="shared" si="60"/>
        <v>0</v>
      </c>
      <c r="G245" s="283">
        <f t="shared" si="60"/>
        <v>0</v>
      </c>
      <c r="H245" s="284">
        <f t="shared" si="60"/>
        <v>0</v>
      </c>
      <c r="I245" s="282">
        <f t="shared" si="60"/>
        <v>0</v>
      </c>
      <c r="J245" s="283">
        <f t="shared" si="60"/>
        <v>0</v>
      </c>
      <c r="K245" s="284">
        <f t="shared" si="60"/>
        <v>0</v>
      </c>
      <c r="L245" s="281">
        <f t="shared" si="60"/>
        <v>0</v>
      </c>
      <c r="M245" s="7" t="str">
        <f t="shared" si="42"/>
        <v/>
      </c>
      <c r="N245" s="277"/>
    </row>
    <row r="246" spans="1:14" ht="31.5" hidden="1">
      <c r="A246" s="23">
        <v>375</v>
      </c>
      <c r="B246" s="346"/>
      <c r="C246" s="324">
        <v>2969</v>
      </c>
      <c r="D246" s="348" t="s">
        <v>220</v>
      </c>
      <c r="E246" s="326">
        <f t="shared" si="60"/>
        <v>0</v>
      </c>
      <c r="F246" s="327">
        <f t="shared" si="60"/>
        <v>0</v>
      </c>
      <c r="G246" s="328">
        <f t="shared" si="60"/>
        <v>0</v>
      </c>
      <c r="H246" s="329">
        <f t="shared" si="60"/>
        <v>0</v>
      </c>
      <c r="I246" s="327">
        <f t="shared" si="60"/>
        <v>0</v>
      </c>
      <c r="J246" s="328">
        <f t="shared" si="60"/>
        <v>0</v>
      </c>
      <c r="K246" s="329">
        <f t="shared" si="60"/>
        <v>0</v>
      </c>
      <c r="L246" s="326">
        <f t="shared" si="60"/>
        <v>0</v>
      </c>
      <c r="M246" s="7" t="str">
        <f t="shared" si="42"/>
        <v/>
      </c>
      <c r="N246" s="277"/>
    </row>
    <row r="247" spans="1:14" ht="31.5" hidden="1">
      <c r="A247" s="23">
        <v>380</v>
      </c>
      <c r="B247" s="346"/>
      <c r="C247" s="349">
        <v>2970</v>
      </c>
      <c r="D247" s="350" t="s">
        <v>221</v>
      </c>
      <c r="E247" s="351">
        <f t="shared" si="60"/>
        <v>0</v>
      </c>
      <c r="F247" s="352">
        <f t="shared" si="60"/>
        <v>0</v>
      </c>
      <c r="G247" s="353">
        <f t="shared" si="60"/>
        <v>0</v>
      </c>
      <c r="H247" s="354">
        <f t="shared" si="60"/>
        <v>0</v>
      </c>
      <c r="I247" s="352">
        <f t="shared" si="60"/>
        <v>0</v>
      </c>
      <c r="J247" s="353">
        <f t="shared" si="60"/>
        <v>0</v>
      </c>
      <c r="K247" s="354">
        <f t="shared" si="60"/>
        <v>0</v>
      </c>
      <c r="L247" s="351">
        <f t="shared" si="60"/>
        <v>0</v>
      </c>
      <c r="M247" s="7" t="str">
        <f t="shared" si="42"/>
        <v/>
      </c>
      <c r="N247" s="330"/>
    </row>
    <row r="248" spans="1:14" ht="18.75" hidden="1" customHeight="1">
      <c r="A248" s="23">
        <v>385</v>
      </c>
      <c r="B248" s="346"/>
      <c r="C248" s="333">
        <v>2989</v>
      </c>
      <c r="D248" s="355" t="s">
        <v>222</v>
      </c>
      <c r="E248" s="335">
        <f t="shared" si="60"/>
        <v>0</v>
      </c>
      <c r="F248" s="336">
        <f t="shared" si="60"/>
        <v>0</v>
      </c>
      <c r="G248" s="337">
        <f t="shared" si="60"/>
        <v>0</v>
      </c>
      <c r="H248" s="338">
        <f t="shared" si="60"/>
        <v>0</v>
      </c>
      <c r="I248" s="336">
        <f t="shared" si="60"/>
        <v>0</v>
      </c>
      <c r="J248" s="337">
        <f t="shared" si="60"/>
        <v>0</v>
      </c>
      <c r="K248" s="338">
        <f t="shared" si="60"/>
        <v>0</v>
      </c>
      <c r="L248" s="335">
        <f t="shared" si="60"/>
        <v>0</v>
      </c>
      <c r="M248" s="7" t="str">
        <f t="shared" si="42"/>
        <v/>
      </c>
      <c r="N248" s="277"/>
    </row>
    <row r="249" spans="1:14" ht="31.5" hidden="1" customHeight="1">
      <c r="A249" s="23">
        <v>390</v>
      </c>
      <c r="B249" s="292"/>
      <c r="C249" s="318">
        <v>2990</v>
      </c>
      <c r="D249" s="356" t="s">
        <v>1989</v>
      </c>
      <c r="E249" s="320">
        <f t="shared" si="60"/>
        <v>0</v>
      </c>
      <c r="F249" s="321">
        <f t="shared" si="60"/>
        <v>0</v>
      </c>
      <c r="G249" s="322">
        <f t="shared" si="60"/>
        <v>0</v>
      </c>
      <c r="H249" s="323">
        <f t="shared" si="60"/>
        <v>0</v>
      </c>
      <c r="I249" s="321">
        <f t="shared" si="60"/>
        <v>0</v>
      </c>
      <c r="J249" s="322">
        <f t="shared" si="60"/>
        <v>0</v>
      </c>
      <c r="K249" s="323">
        <f t="shared" si="60"/>
        <v>0</v>
      </c>
      <c r="L249" s="320">
        <f t="shared" si="60"/>
        <v>0</v>
      </c>
      <c r="M249" s="7" t="str">
        <f t="shared" si="42"/>
        <v/>
      </c>
      <c r="N249" s="277"/>
    </row>
    <row r="250" spans="1:14" ht="18.75" hidden="1" customHeight="1">
      <c r="A250" s="23">
        <v>390</v>
      </c>
      <c r="B250" s="292"/>
      <c r="C250" s="318">
        <v>2991</v>
      </c>
      <c r="D250" s="356" t="s">
        <v>223</v>
      </c>
      <c r="E250" s="320">
        <f t="shared" si="60"/>
        <v>0</v>
      </c>
      <c r="F250" s="321">
        <f t="shared" si="60"/>
        <v>0</v>
      </c>
      <c r="G250" s="322">
        <f t="shared" si="60"/>
        <v>0</v>
      </c>
      <c r="H250" s="323">
        <f t="shared" si="60"/>
        <v>0</v>
      </c>
      <c r="I250" s="321">
        <f t="shared" si="60"/>
        <v>0</v>
      </c>
      <c r="J250" s="322">
        <f t="shared" si="60"/>
        <v>0</v>
      </c>
      <c r="K250" s="323">
        <f t="shared" si="60"/>
        <v>0</v>
      </c>
      <c r="L250" s="320">
        <f t="shared" si="60"/>
        <v>0</v>
      </c>
      <c r="M250" s="7" t="str">
        <f t="shared" si="42"/>
        <v/>
      </c>
      <c r="N250" s="277"/>
    </row>
    <row r="251" spans="1:14" ht="18.75" hidden="1" customHeight="1">
      <c r="A251" s="23">
        <v>395</v>
      </c>
      <c r="B251" s="292"/>
      <c r="C251" s="285">
        <v>2992</v>
      </c>
      <c r="D251" s="357" t="s">
        <v>224</v>
      </c>
      <c r="E251" s="287">
        <f t="shared" si="60"/>
        <v>0</v>
      </c>
      <c r="F251" s="288">
        <f t="shared" si="60"/>
        <v>0</v>
      </c>
      <c r="G251" s="289">
        <f t="shared" si="60"/>
        <v>0</v>
      </c>
      <c r="H251" s="290">
        <f t="shared" si="60"/>
        <v>0</v>
      </c>
      <c r="I251" s="288">
        <f t="shared" si="60"/>
        <v>0</v>
      </c>
      <c r="J251" s="289">
        <f t="shared" si="60"/>
        <v>0</v>
      </c>
      <c r="K251" s="290">
        <f t="shared" si="60"/>
        <v>0</v>
      </c>
      <c r="L251" s="287">
        <f t="shared" si="60"/>
        <v>0</v>
      </c>
      <c r="M251" s="7" t="str">
        <f t="shared" si="42"/>
        <v/>
      </c>
      <c r="N251" s="277"/>
    </row>
    <row r="252" spans="1:14" s="15" customFormat="1" ht="18.75" hidden="1" customHeight="1">
      <c r="A252" s="18">
        <v>397</v>
      </c>
      <c r="B252" s="272">
        <v>3300</v>
      </c>
      <c r="C252" s="358" t="s">
        <v>2038</v>
      </c>
      <c r="D252" s="672"/>
      <c r="E252" s="310">
        <f t="shared" ref="E252:L252" si="61">SUMIF($B$610:$B$19581,$B252,E$610:E$19581)</f>
        <v>0</v>
      </c>
      <c r="F252" s="274">
        <f t="shared" si="61"/>
        <v>0</v>
      </c>
      <c r="G252" s="275">
        <f t="shared" si="61"/>
        <v>0</v>
      </c>
      <c r="H252" s="276">
        <f t="shared" si="61"/>
        <v>0</v>
      </c>
      <c r="I252" s="274">
        <f t="shared" si="61"/>
        <v>0</v>
      </c>
      <c r="J252" s="275">
        <f t="shared" si="61"/>
        <v>0</v>
      </c>
      <c r="K252" s="276">
        <f t="shared" si="61"/>
        <v>0</v>
      </c>
      <c r="L252" s="310">
        <f t="shared" si="61"/>
        <v>0</v>
      </c>
      <c r="M252" s="7" t="str">
        <f t="shared" si="42"/>
        <v/>
      </c>
      <c r="N252" s="277"/>
    </row>
    <row r="253" spans="1:14" ht="18.75" hidden="1" customHeight="1">
      <c r="A253" s="14">
        <v>398</v>
      </c>
      <c r="B253" s="291"/>
      <c r="C253" s="279">
        <v>3301</v>
      </c>
      <c r="D253" s="359" t="s">
        <v>225</v>
      </c>
      <c r="E253" s="281">
        <f t="shared" ref="E253:L257" si="62">SUMIF($C$610:$C$19581,$C253,E$610:E$19581)</f>
        <v>0</v>
      </c>
      <c r="F253" s="282">
        <f t="shared" si="62"/>
        <v>0</v>
      </c>
      <c r="G253" s="283">
        <f t="shared" si="62"/>
        <v>0</v>
      </c>
      <c r="H253" s="284">
        <f t="shared" si="62"/>
        <v>0</v>
      </c>
      <c r="I253" s="282">
        <f t="shared" si="62"/>
        <v>0</v>
      </c>
      <c r="J253" s="283">
        <f t="shared" si="62"/>
        <v>0</v>
      </c>
      <c r="K253" s="284">
        <f t="shared" si="62"/>
        <v>0</v>
      </c>
      <c r="L253" s="281">
        <f t="shared" si="62"/>
        <v>0</v>
      </c>
      <c r="M253" s="7" t="str">
        <f t="shared" si="42"/>
        <v/>
      </c>
      <c r="N253" s="277"/>
    </row>
    <row r="254" spans="1:14" ht="18.75" hidden="1" customHeight="1">
      <c r="A254" s="14">
        <v>399</v>
      </c>
      <c r="B254" s="291"/>
      <c r="C254" s="293">
        <v>3302</v>
      </c>
      <c r="D254" s="360" t="s">
        <v>702</v>
      </c>
      <c r="E254" s="295">
        <f t="shared" si="62"/>
        <v>0</v>
      </c>
      <c r="F254" s="296">
        <f t="shared" si="62"/>
        <v>0</v>
      </c>
      <c r="G254" s="297">
        <f t="shared" si="62"/>
        <v>0</v>
      </c>
      <c r="H254" s="298">
        <f t="shared" si="62"/>
        <v>0</v>
      </c>
      <c r="I254" s="296">
        <f t="shared" si="62"/>
        <v>0</v>
      </c>
      <c r="J254" s="297">
        <f t="shared" si="62"/>
        <v>0</v>
      </c>
      <c r="K254" s="298">
        <f t="shared" si="62"/>
        <v>0</v>
      </c>
      <c r="L254" s="295">
        <f t="shared" si="62"/>
        <v>0</v>
      </c>
      <c r="M254" s="7" t="str">
        <f t="shared" si="42"/>
        <v/>
      </c>
      <c r="N254" s="277"/>
    </row>
    <row r="255" spans="1:14" ht="18.75" hidden="1" customHeight="1">
      <c r="A255" s="14">
        <v>400</v>
      </c>
      <c r="B255" s="291"/>
      <c r="C255" s="293">
        <v>3304</v>
      </c>
      <c r="D255" s="360" t="s">
        <v>226</v>
      </c>
      <c r="E255" s="295">
        <f t="shared" si="62"/>
        <v>0</v>
      </c>
      <c r="F255" s="296">
        <f t="shared" si="62"/>
        <v>0</v>
      </c>
      <c r="G255" s="297">
        <f t="shared" si="62"/>
        <v>0</v>
      </c>
      <c r="H255" s="298">
        <f t="shared" si="62"/>
        <v>0</v>
      </c>
      <c r="I255" s="296">
        <f t="shared" si="62"/>
        <v>0</v>
      </c>
      <c r="J255" s="297">
        <f t="shared" si="62"/>
        <v>0</v>
      </c>
      <c r="K255" s="298">
        <f t="shared" si="62"/>
        <v>0</v>
      </c>
      <c r="L255" s="295">
        <f t="shared" si="62"/>
        <v>0</v>
      </c>
      <c r="M255" s="7" t="str">
        <f t="shared" si="42"/>
        <v/>
      </c>
      <c r="N255" s="277"/>
    </row>
    <row r="256" spans="1:14" ht="32.25" hidden="1" customHeight="1">
      <c r="A256" s="14">
        <v>401</v>
      </c>
      <c r="B256" s="291"/>
      <c r="C256" s="285">
        <v>3306</v>
      </c>
      <c r="D256" s="361" t="s">
        <v>1641</v>
      </c>
      <c r="E256" s="295">
        <f t="shared" si="62"/>
        <v>0</v>
      </c>
      <c r="F256" s="296">
        <f t="shared" si="62"/>
        <v>0</v>
      </c>
      <c r="G256" s="297">
        <f t="shared" si="62"/>
        <v>0</v>
      </c>
      <c r="H256" s="298">
        <f t="shared" si="62"/>
        <v>0</v>
      </c>
      <c r="I256" s="296">
        <f t="shared" si="62"/>
        <v>0</v>
      </c>
      <c r="J256" s="297">
        <f t="shared" si="62"/>
        <v>0</v>
      </c>
      <c r="K256" s="298">
        <f t="shared" si="62"/>
        <v>0</v>
      </c>
      <c r="L256" s="295">
        <f t="shared" si="62"/>
        <v>0</v>
      </c>
      <c r="M256" s="7" t="str">
        <f t="shared" si="42"/>
        <v/>
      </c>
      <c r="N256" s="277"/>
    </row>
    <row r="257" spans="1:14" s="15" customFormat="1" ht="21.75" hidden="1" customHeight="1">
      <c r="A257" s="40">
        <v>404</v>
      </c>
      <c r="B257" s="291"/>
      <c r="C257" s="285">
        <v>3307</v>
      </c>
      <c r="D257" s="361" t="s">
        <v>2049</v>
      </c>
      <c r="E257" s="287">
        <f t="shared" si="62"/>
        <v>0</v>
      </c>
      <c r="F257" s="288">
        <f t="shared" si="62"/>
        <v>0</v>
      </c>
      <c r="G257" s="289">
        <f t="shared" si="62"/>
        <v>0</v>
      </c>
      <c r="H257" s="290">
        <f t="shared" si="62"/>
        <v>0</v>
      </c>
      <c r="I257" s="288">
        <f t="shared" si="62"/>
        <v>0</v>
      </c>
      <c r="J257" s="289">
        <f t="shared" si="62"/>
        <v>0</v>
      </c>
      <c r="K257" s="290">
        <f t="shared" si="62"/>
        <v>0</v>
      </c>
      <c r="L257" s="287">
        <f t="shared" si="62"/>
        <v>0</v>
      </c>
      <c r="M257" s="7" t="str">
        <f t="shared" ref="M257:M303" si="63">(IF($E257&lt;&gt;0,$M$2,IF($L257&lt;&gt;0,$M$2,"")))</f>
        <v/>
      </c>
      <c r="N257" s="277"/>
    </row>
    <row r="258" spans="1:14" s="15" customFormat="1" hidden="1">
      <c r="A258" s="40">
        <v>404</v>
      </c>
      <c r="B258" s="272">
        <v>3900</v>
      </c>
      <c r="C258" s="1960" t="s">
        <v>227</v>
      </c>
      <c r="D258" s="1961"/>
      <c r="E258" s="310">
        <f t="shared" ref="E258:L261" si="64">SUMIF($B$610:$B$19581,$B258,E$610:E$19581)</f>
        <v>0</v>
      </c>
      <c r="F258" s="274">
        <f t="shared" si="64"/>
        <v>0</v>
      </c>
      <c r="G258" s="275">
        <f t="shared" si="64"/>
        <v>0</v>
      </c>
      <c r="H258" s="276">
        <f t="shared" si="64"/>
        <v>0</v>
      </c>
      <c r="I258" s="274">
        <f t="shared" si="64"/>
        <v>0</v>
      </c>
      <c r="J258" s="275">
        <f t="shared" si="64"/>
        <v>0</v>
      </c>
      <c r="K258" s="276">
        <f t="shared" si="64"/>
        <v>0</v>
      </c>
      <c r="L258" s="310">
        <f t="shared" si="64"/>
        <v>0</v>
      </c>
      <c r="M258" s="7" t="str">
        <f t="shared" si="63"/>
        <v/>
      </c>
      <c r="N258" s="277"/>
    </row>
    <row r="259" spans="1:14" s="15" customFormat="1" hidden="1">
      <c r="A259" s="22">
        <v>440</v>
      </c>
      <c r="B259" s="272">
        <v>4000</v>
      </c>
      <c r="C259" s="1960" t="s">
        <v>228</v>
      </c>
      <c r="D259" s="1961"/>
      <c r="E259" s="310">
        <f t="shared" si="64"/>
        <v>0</v>
      </c>
      <c r="F259" s="274">
        <f t="shared" si="64"/>
        <v>0</v>
      </c>
      <c r="G259" s="275">
        <f t="shared" si="64"/>
        <v>0</v>
      </c>
      <c r="H259" s="276">
        <f t="shared" si="64"/>
        <v>0</v>
      </c>
      <c r="I259" s="274">
        <f t="shared" si="64"/>
        <v>0</v>
      </c>
      <c r="J259" s="275">
        <f t="shared" si="64"/>
        <v>0</v>
      </c>
      <c r="K259" s="276">
        <f t="shared" si="64"/>
        <v>0</v>
      </c>
      <c r="L259" s="310">
        <f t="shared" si="64"/>
        <v>0</v>
      </c>
      <c r="M259" s="7" t="str">
        <f t="shared" si="63"/>
        <v/>
      </c>
      <c r="N259" s="277"/>
    </row>
    <row r="260" spans="1:14" s="15" customFormat="1" hidden="1">
      <c r="A260" s="22">
        <v>450</v>
      </c>
      <c r="B260" s="272">
        <v>4100</v>
      </c>
      <c r="C260" s="1960" t="s">
        <v>229</v>
      </c>
      <c r="D260" s="1961"/>
      <c r="E260" s="310">
        <f t="shared" si="64"/>
        <v>0</v>
      </c>
      <c r="F260" s="274">
        <f t="shared" si="64"/>
        <v>0</v>
      </c>
      <c r="G260" s="275">
        <f t="shared" si="64"/>
        <v>0</v>
      </c>
      <c r="H260" s="276">
        <f t="shared" si="64"/>
        <v>0</v>
      </c>
      <c r="I260" s="274">
        <f t="shared" si="64"/>
        <v>0</v>
      </c>
      <c r="J260" s="275">
        <f t="shared" si="64"/>
        <v>0</v>
      </c>
      <c r="K260" s="276">
        <f t="shared" si="64"/>
        <v>0</v>
      </c>
      <c r="L260" s="310">
        <f t="shared" si="64"/>
        <v>0</v>
      </c>
      <c r="M260" s="7" t="str">
        <f t="shared" si="63"/>
        <v/>
      </c>
      <c r="N260" s="277"/>
    </row>
    <row r="261" spans="1:14" s="15" customFormat="1" hidden="1">
      <c r="A261" s="22">
        <v>495</v>
      </c>
      <c r="B261" s="272">
        <v>4200</v>
      </c>
      <c r="C261" s="1960" t="s">
        <v>230</v>
      </c>
      <c r="D261" s="1961"/>
      <c r="E261" s="310">
        <f t="shared" si="64"/>
        <v>0</v>
      </c>
      <c r="F261" s="274">
        <f t="shared" si="64"/>
        <v>0</v>
      </c>
      <c r="G261" s="275">
        <f t="shared" si="64"/>
        <v>0</v>
      </c>
      <c r="H261" s="276">
        <f t="shared" si="64"/>
        <v>0</v>
      </c>
      <c r="I261" s="274">
        <f t="shared" si="64"/>
        <v>0</v>
      </c>
      <c r="J261" s="275">
        <f t="shared" si="64"/>
        <v>0</v>
      </c>
      <c r="K261" s="276">
        <f t="shared" si="64"/>
        <v>0</v>
      </c>
      <c r="L261" s="310">
        <f t="shared" si="64"/>
        <v>0</v>
      </c>
      <c r="M261" s="7" t="str">
        <f t="shared" si="63"/>
        <v/>
      </c>
      <c r="N261" s="277"/>
    </row>
    <row r="262" spans="1:14" ht="18.75" hidden="1" customHeight="1">
      <c r="A262" s="23">
        <v>500</v>
      </c>
      <c r="B262" s="362"/>
      <c r="C262" s="279">
        <v>4201</v>
      </c>
      <c r="D262" s="280" t="s">
        <v>231</v>
      </c>
      <c r="E262" s="281">
        <f t="shared" ref="E262:L267" si="65">SUMIF($C$610:$C$19581,$C262,E$610:E$19581)</f>
        <v>0</v>
      </c>
      <c r="F262" s="282">
        <f t="shared" si="65"/>
        <v>0</v>
      </c>
      <c r="G262" s="283">
        <f t="shared" si="65"/>
        <v>0</v>
      </c>
      <c r="H262" s="284">
        <f t="shared" si="65"/>
        <v>0</v>
      </c>
      <c r="I262" s="282">
        <f t="shared" si="65"/>
        <v>0</v>
      </c>
      <c r="J262" s="283">
        <f t="shared" si="65"/>
        <v>0</v>
      </c>
      <c r="K262" s="284">
        <f t="shared" si="65"/>
        <v>0</v>
      </c>
      <c r="L262" s="281">
        <f t="shared" si="65"/>
        <v>0</v>
      </c>
      <c r="M262" s="7" t="str">
        <f t="shared" si="63"/>
        <v/>
      </c>
      <c r="N262" s="277"/>
    </row>
    <row r="263" spans="1:14" ht="18.75" hidden="1" customHeight="1">
      <c r="A263" s="23">
        <v>505</v>
      </c>
      <c r="B263" s="362"/>
      <c r="C263" s="293">
        <v>4202</v>
      </c>
      <c r="D263" s="363" t="s">
        <v>232</v>
      </c>
      <c r="E263" s="295">
        <f t="shared" si="65"/>
        <v>0</v>
      </c>
      <c r="F263" s="296">
        <f t="shared" si="65"/>
        <v>0</v>
      </c>
      <c r="G263" s="297">
        <f t="shared" si="65"/>
        <v>0</v>
      </c>
      <c r="H263" s="298">
        <f t="shared" si="65"/>
        <v>0</v>
      </c>
      <c r="I263" s="296">
        <f t="shared" si="65"/>
        <v>0</v>
      </c>
      <c r="J263" s="297">
        <f t="shared" si="65"/>
        <v>0</v>
      </c>
      <c r="K263" s="298">
        <f t="shared" si="65"/>
        <v>0</v>
      </c>
      <c r="L263" s="295">
        <f t="shared" si="65"/>
        <v>0</v>
      </c>
      <c r="M263" s="7" t="str">
        <f t="shared" si="63"/>
        <v/>
      </c>
      <c r="N263" s="277"/>
    </row>
    <row r="264" spans="1:14" ht="18.75" hidden="1" customHeight="1">
      <c r="A264" s="23">
        <v>510</v>
      </c>
      <c r="B264" s="362"/>
      <c r="C264" s="293">
        <v>4214</v>
      </c>
      <c r="D264" s="363" t="s">
        <v>233</v>
      </c>
      <c r="E264" s="295">
        <f t="shared" si="65"/>
        <v>0</v>
      </c>
      <c r="F264" s="296">
        <f t="shared" si="65"/>
        <v>0</v>
      </c>
      <c r="G264" s="297">
        <f t="shared" si="65"/>
        <v>0</v>
      </c>
      <c r="H264" s="298">
        <f t="shared" si="65"/>
        <v>0</v>
      </c>
      <c r="I264" s="296">
        <f t="shared" si="65"/>
        <v>0</v>
      </c>
      <c r="J264" s="297">
        <f t="shared" si="65"/>
        <v>0</v>
      </c>
      <c r="K264" s="298">
        <f t="shared" si="65"/>
        <v>0</v>
      </c>
      <c r="L264" s="295">
        <f t="shared" si="65"/>
        <v>0</v>
      </c>
      <c r="M264" s="7" t="str">
        <f t="shared" si="63"/>
        <v/>
      </c>
      <c r="N264" s="277"/>
    </row>
    <row r="265" spans="1:14" ht="18.75" hidden="1" customHeight="1">
      <c r="A265" s="23">
        <v>515</v>
      </c>
      <c r="B265" s="362"/>
      <c r="C265" s="293">
        <v>4217</v>
      </c>
      <c r="D265" s="363" t="s">
        <v>234</v>
      </c>
      <c r="E265" s="295">
        <f t="shared" si="65"/>
        <v>0</v>
      </c>
      <c r="F265" s="296">
        <f t="shared" si="65"/>
        <v>0</v>
      </c>
      <c r="G265" s="297">
        <f t="shared" si="65"/>
        <v>0</v>
      </c>
      <c r="H265" s="298">
        <f t="shared" si="65"/>
        <v>0</v>
      </c>
      <c r="I265" s="296">
        <f t="shared" si="65"/>
        <v>0</v>
      </c>
      <c r="J265" s="297">
        <f t="shared" si="65"/>
        <v>0</v>
      </c>
      <c r="K265" s="298">
        <f t="shared" si="65"/>
        <v>0</v>
      </c>
      <c r="L265" s="295">
        <f t="shared" si="65"/>
        <v>0</v>
      </c>
      <c r="M265" s="7" t="str">
        <f t="shared" si="63"/>
        <v/>
      </c>
      <c r="N265" s="277"/>
    </row>
    <row r="266" spans="1:14" ht="18.75" hidden="1" customHeight="1">
      <c r="A266" s="23">
        <v>520</v>
      </c>
      <c r="B266" s="362"/>
      <c r="C266" s="293">
        <v>4218</v>
      </c>
      <c r="D266" s="294" t="s">
        <v>235</v>
      </c>
      <c r="E266" s="295">
        <f t="shared" si="65"/>
        <v>0</v>
      </c>
      <c r="F266" s="296">
        <f t="shared" si="65"/>
        <v>0</v>
      </c>
      <c r="G266" s="297">
        <f t="shared" si="65"/>
        <v>0</v>
      </c>
      <c r="H266" s="298">
        <f t="shared" si="65"/>
        <v>0</v>
      </c>
      <c r="I266" s="296">
        <f t="shared" si="65"/>
        <v>0</v>
      </c>
      <c r="J266" s="297">
        <f t="shared" si="65"/>
        <v>0</v>
      </c>
      <c r="K266" s="298">
        <f t="shared" si="65"/>
        <v>0</v>
      </c>
      <c r="L266" s="295">
        <f t="shared" si="65"/>
        <v>0</v>
      </c>
      <c r="M266" s="7" t="str">
        <f t="shared" si="63"/>
        <v/>
      </c>
      <c r="N266" s="277"/>
    </row>
    <row r="267" spans="1:14" ht="18.75" hidden="1" customHeight="1">
      <c r="A267" s="23">
        <v>525</v>
      </c>
      <c r="B267" s="362"/>
      <c r="C267" s="285">
        <v>4219</v>
      </c>
      <c r="D267" s="343" t="s">
        <v>236</v>
      </c>
      <c r="E267" s="287">
        <f t="shared" si="65"/>
        <v>0</v>
      </c>
      <c r="F267" s="288">
        <f t="shared" si="65"/>
        <v>0</v>
      </c>
      <c r="G267" s="289">
        <f t="shared" si="65"/>
        <v>0</v>
      </c>
      <c r="H267" s="290">
        <f t="shared" si="65"/>
        <v>0</v>
      </c>
      <c r="I267" s="288">
        <f t="shared" si="65"/>
        <v>0</v>
      </c>
      <c r="J267" s="289">
        <f t="shared" si="65"/>
        <v>0</v>
      </c>
      <c r="K267" s="290">
        <f t="shared" si="65"/>
        <v>0</v>
      </c>
      <c r="L267" s="287">
        <f t="shared" si="65"/>
        <v>0</v>
      </c>
      <c r="M267" s="7" t="str">
        <f t="shared" si="63"/>
        <v/>
      </c>
      <c r="N267" s="277"/>
    </row>
    <row r="268" spans="1:14" s="15" customFormat="1" hidden="1">
      <c r="A268" s="22">
        <v>635</v>
      </c>
      <c r="B268" s="272">
        <v>4300</v>
      </c>
      <c r="C268" s="1960" t="s">
        <v>1645</v>
      </c>
      <c r="D268" s="1961"/>
      <c r="E268" s="310">
        <f t="shared" ref="E268:L268" si="66">SUMIF($B$610:$B$19581,$B268,E$610:E$19581)</f>
        <v>0</v>
      </c>
      <c r="F268" s="274">
        <f t="shared" si="66"/>
        <v>0</v>
      </c>
      <c r="G268" s="275">
        <f t="shared" si="66"/>
        <v>0</v>
      </c>
      <c r="H268" s="276">
        <f t="shared" si="66"/>
        <v>0</v>
      </c>
      <c r="I268" s="274">
        <f t="shared" si="66"/>
        <v>0</v>
      </c>
      <c r="J268" s="275">
        <f t="shared" si="66"/>
        <v>0</v>
      </c>
      <c r="K268" s="276">
        <f t="shared" si="66"/>
        <v>0</v>
      </c>
      <c r="L268" s="310">
        <f t="shared" si="66"/>
        <v>0</v>
      </c>
      <c r="M268" s="7" t="str">
        <f t="shared" si="63"/>
        <v/>
      </c>
      <c r="N268" s="277"/>
    </row>
    <row r="269" spans="1:14" ht="18.75" hidden="1" customHeight="1">
      <c r="A269" s="23">
        <v>640</v>
      </c>
      <c r="B269" s="362"/>
      <c r="C269" s="279">
        <v>4301</v>
      </c>
      <c r="D269" s="311" t="s">
        <v>237</v>
      </c>
      <c r="E269" s="281">
        <f t="shared" ref="E269:L271" si="67">SUMIF($C$610:$C$19581,$C269,E$610:E$19581)</f>
        <v>0</v>
      </c>
      <c r="F269" s="282">
        <f t="shared" si="67"/>
        <v>0</v>
      </c>
      <c r="G269" s="283">
        <f t="shared" si="67"/>
        <v>0</v>
      </c>
      <c r="H269" s="284">
        <f t="shared" si="67"/>
        <v>0</v>
      </c>
      <c r="I269" s="282">
        <f t="shared" si="67"/>
        <v>0</v>
      </c>
      <c r="J269" s="283">
        <f t="shared" si="67"/>
        <v>0</v>
      </c>
      <c r="K269" s="284">
        <f t="shared" si="67"/>
        <v>0</v>
      </c>
      <c r="L269" s="281">
        <f t="shared" si="67"/>
        <v>0</v>
      </c>
      <c r="M269" s="7" t="str">
        <f t="shared" si="63"/>
        <v/>
      </c>
      <c r="N269" s="277"/>
    </row>
    <row r="270" spans="1:14" ht="18.75" hidden="1" customHeight="1">
      <c r="A270" s="23">
        <v>645</v>
      </c>
      <c r="B270" s="362"/>
      <c r="C270" s="293">
        <v>4302</v>
      </c>
      <c r="D270" s="363" t="s">
        <v>238</v>
      </c>
      <c r="E270" s="295">
        <f t="shared" si="67"/>
        <v>0</v>
      </c>
      <c r="F270" s="296">
        <f t="shared" si="67"/>
        <v>0</v>
      </c>
      <c r="G270" s="297">
        <f t="shared" si="67"/>
        <v>0</v>
      </c>
      <c r="H270" s="298">
        <f t="shared" si="67"/>
        <v>0</v>
      </c>
      <c r="I270" s="296">
        <f t="shared" si="67"/>
        <v>0</v>
      </c>
      <c r="J270" s="297">
        <f t="shared" si="67"/>
        <v>0</v>
      </c>
      <c r="K270" s="298">
        <f t="shared" si="67"/>
        <v>0</v>
      </c>
      <c r="L270" s="295">
        <f t="shared" si="67"/>
        <v>0</v>
      </c>
      <c r="M270" s="7" t="str">
        <f t="shared" si="63"/>
        <v/>
      </c>
      <c r="N270" s="277"/>
    </row>
    <row r="271" spans="1:14" ht="18.75" hidden="1" customHeight="1">
      <c r="A271" s="23">
        <v>650</v>
      </c>
      <c r="B271" s="362"/>
      <c r="C271" s="285">
        <v>4309</v>
      </c>
      <c r="D271" s="301" t="s">
        <v>239</v>
      </c>
      <c r="E271" s="287">
        <f t="shared" si="67"/>
        <v>0</v>
      </c>
      <c r="F271" s="288">
        <f t="shared" si="67"/>
        <v>0</v>
      </c>
      <c r="G271" s="289">
        <f t="shared" si="67"/>
        <v>0</v>
      </c>
      <c r="H271" s="290">
        <f t="shared" si="67"/>
        <v>0</v>
      </c>
      <c r="I271" s="288">
        <f t="shared" si="67"/>
        <v>0</v>
      </c>
      <c r="J271" s="289">
        <f t="shared" si="67"/>
        <v>0</v>
      </c>
      <c r="K271" s="290">
        <f t="shared" si="67"/>
        <v>0</v>
      </c>
      <c r="L271" s="287">
        <f t="shared" si="67"/>
        <v>0</v>
      </c>
      <c r="M271" s="7" t="str">
        <f t="shared" si="63"/>
        <v/>
      </c>
      <c r="N271" s="277"/>
    </row>
    <row r="272" spans="1:14" s="15" customFormat="1" hidden="1">
      <c r="A272" s="22">
        <v>655</v>
      </c>
      <c r="B272" s="272">
        <v>4400</v>
      </c>
      <c r="C272" s="1960" t="s">
        <v>1642</v>
      </c>
      <c r="D272" s="1961"/>
      <c r="E272" s="310">
        <f t="shared" ref="E272:L275" si="68">SUMIF($B$610:$B$19581,$B272,E$610:E$19581)</f>
        <v>0</v>
      </c>
      <c r="F272" s="274">
        <f t="shared" si="68"/>
        <v>0</v>
      </c>
      <c r="G272" s="275">
        <f t="shared" si="68"/>
        <v>0</v>
      </c>
      <c r="H272" s="276">
        <f t="shared" si="68"/>
        <v>0</v>
      </c>
      <c r="I272" s="274">
        <f t="shared" si="68"/>
        <v>0</v>
      </c>
      <c r="J272" s="275">
        <f t="shared" si="68"/>
        <v>0</v>
      </c>
      <c r="K272" s="276">
        <f t="shared" si="68"/>
        <v>0</v>
      </c>
      <c r="L272" s="310">
        <f t="shared" si="68"/>
        <v>0</v>
      </c>
      <c r="M272" s="7" t="str">
        <f t="shared" si="63"/>
        <v/>
      </c>
      <c r="N272" s="277"/>
    </row>
    <row r="273" spans="1:14" s="15" customFormat="1" hidden="1">
      <c r="A273" s="22">
        <v>665</v>
      </c>
      <c r="B273" s="272">
        <v>4500</v>
      </c>
      <c r="C273" s="1960" t="s">
        <v>1643</v>
      </c>
      <c r="D273" s="1961"/>
      <c r="E273" s="310">
        <f t="shared" si="68"/>
        <v>0</v>
      </c>
      <c r="F273" s="274">
        <f t="shared" si="68"/>
        <v>0</v>
      </c>
      <c r="G273" s="275">
        <f t="shared" si="68"/>
        <v>0</v>
      </c>
      <c r="H273" s="276">
        <f t="shared" si="68"/>
        <v>0</v>
      </c>
      <c r="I273" s="274">
        <f t="shared" si="68"/>
        <v>0</v>
      </c>
      <c r="J273" s="275">
        <f t="shared" si="68"/>
        <v>0</v>
      </c>
      <c r="K273" s="276">
        <f t="shared" si="68"/>
        <v>0</v>
      </c>
      <c r="L273" s="310">
        <f t="shared" si="68"/>
        <v>0</v>
      </c>
      <c r="M273" s="7" t="str">
        <f t="shared" si="63"/>
        <v/>
      </c>
      <c r="N273" s="277"/>
    </row>
    <row r="274" spans="1:14" s="15" customFormat="1" ht="18.75" hidden="1" customHeight="1">
      <c r="A274" s="22">
        <v>675</v>
      </c>
      <c r="B274" s="272">
        <v>4600</v>
      </c>
      <c r="C274" s="1962" t="s">
        <v>240</v>
      </c>
      <c r="D274" s="1963"/>
      <c r="E274" s="310">
        <f t="shared" si="68"/>
        <v>0</v>
      </c>
      <c r="F274" s="274">
        <f t="shared" si="68"/>
        <v>0</v>
      </c>
      <c r="G274" s="275">
        <f t="shared" si="68"/>
        <v>0</v>
      </c>
      <c r="H274" s="276">
        <f t="shared" si="68"/>
        <v>0</v>
      </c>
      <c r="I274" s="274">
        <f t="shared" si="68"/>
        <v>0</v>
      </c>
      <c r="J274" s="275">
        <f t="shared" si="68"/>
        <v>0</v>
      </c>
      <c r="K274" s="276">
        <f t="shared" si="68"/>
        <v>0</v>
      </c>
      <c r="L274" s="310">
        <f t="shared" si="68"/>
        <v>0</v>
      </c>
      <c r="M274" s="7" t="str">
        <f t="shared" si="63"/>
        <v/>
      </c>
      <c r="N274" s="330"/>
    </row>
    <row r="275" spans="1:14" s="15" customFormat="1" hidden="1">
      <c r="A275" s="22">
        <v>685</v>
      </c>
      <c r="B275" s="272">
        <v>4900</v>
      </c>
      <c r="C275" s="1960" t="s">
        <v>267</v>
      </c>
      <c r="D275" s="1961"/>
      <c r="E275" s="310">
        <f t="shared" si="68"/>
        <v>0</v>
      </c>
      <c r="F275" s="274">
        <f t="shared" si="68"/>
        <v>0</v>
      </c>
      <c r="G275" s="275">
        <f t="shared" si="68"/>
        <v>0</v>
      </c>
      <c r="H275" s="276">
        <f t="shared" si="68"/>
        <v>0</v>
      </c>
      <c r="I275" s="274">
        <f t="shared" si="68"/>
        <v>0</v>
      </c>
      <c r="J275" s="275">
        <f t="shared" si="68"/>
        <v>0</v>
      </c>
      <c r="K275" s="276">
        <f t="shared" si="68"/>
        <v>0</v>
      </c>
      <c r="L275" s="310">
        <f t="shared" si="68"/>
        <v>0</v>
      </c>
      <c r="M275" s="7" t="str">
        <f t="shared" si="63"/>
        <v/>
      </c>
      <c r="N275" s="330"/>
    </row>
    <row r="276" spans="1:14" ht="18.75" hidden="1" customHeight="1">
      <c r="A276" s="23">
        <v>690</v>
      </c>
      <c r="B276" s="362"/>
      <c r="C276" s="279">
        <v>4901</v>
      </c>
      <c r="D276" s="364" t="s">
        <v>268</v>
      </c>
      <c r="E276" s="281">
        <f t="shared" ref="E276:L277" si="69">SUMIF($C$610:$C$19581,$C276,E$610:E$19581)</f>
        <v>0</v>
      </c>
      <c r="F276" s="282">
        <f t="shared" si="69"/>
        <v>0</v>
      </c>
      <c r="G276" s="283">
        <f t="shared" si="69"/>
        <v>0</v>
      </c>
      <c r="H276" s="284">
        <f t="shared" si="69"/>
        <v>0</v>
      </c>
      <c r="I276" s="282">
        <f t="shared" si="69"/>
        <v>0</v>
      </c>
      <c r="J276" s="283">
        <f t="shared" si="69"/>
        <v>0</v>
      </c>
      <c r="K276" s="284">
        <f t="shared" si="69"/>
        <v>0</v>
      </c>
      <c r="L276" s="281">
        <f t="shared" si="69"/>
        <v>0</v>
      </c>
      <c r="M276" s="7" t="str">
        <f t="shared" si="63"/>
        <v/>
      </c>
      <c r="N276" s="330"/>
    </row>
    <row r="277" spans="1:14" ht="18.75" hidden="1" customHeight="1">
      <c r="A277" s="23">
        <v>695</v>
      </c>
      <c r="B277" s="362"/>
      <c r="C277" s="285">
        <v>4902</v>
      </c>
      <c r="D277" s="301" t="s">
        <v>269</v>
      </c>
      <c r="E277" s="287">
        <f t="shared" si="69"/>
        <v>0</v>
      </c>
      <c r="F277" s="288">
        <f t="shared" si="69"/>
        <v>0</v>
      </c>
      <c r="G277" s="289">
        <f t="shared" si="69"/>
        <v>0</v>
      </c>
      <c r="H277" s="290">
        <f t="shared" si="69"/>
        <v>0</v>
      </c>
      <c r="I277" s="288">
        <f t="shared" si="69"/>
        <v>0</v>
      </c>
      <c r="J277" s="289">
        <f t="shared" si="69"/>
        <v>0</v>
      </c>
      <c r="K277" s="290">
        <f t="shared" si="69"/>
        <v>0</v>
      </c>
      <c r="L277" s="287">
        <f t="shared" si="69"/>
        <v>0</v>
      </c>
      <c r="M277" s="7" t="str">
        <f t="shared" si="63"/>
        <v/>
      </c>
      <c r="N277" s="277"/>
    </row>
    <row r="278" spans="1:14" s="41" customFormat="1" hidden="1">
      <c r="A278" s="22">
        <v>700</v>
      </c>
      <c r="B278" s="365">
        <v>5100</v>
      </c>
      <c r="C278" s="1958" t="s">
        <v>241</v>
      </c>
      <c r="D278" s="1959"/>
      <c r="E278" s="310">
        <f t="shared" ref="E278:L279" si="70">SUMIF($B$610:$B$19581,$B278,E$610:E$19581)</f>
        <v>0</v>
      </c>
      <c r="F278" s="274">
        <f t="shared" si="70"/>
        <v>0</v>
      </c>
      <c r="G278" s="275">
        <f t="shared" si="70"/>
        <v>0</v>
      </c>
      <c r="H278" s="276">
        <f t="shared" si="70"/>
        <v>0</v>
      </c>
      <c r="I278" s="274">
        <f t="shared" si="70"/>
        <v>0</v>
      </c>
      <c r="J278" s="275">
        <f t="shared" si="70"/>
        <v>0</v>
      </c>
      <c r="K278" s="276">
        <f t="shared" si="70"/>
        <v>0</v>
      </c>
      <c r="L278" s="310">
        <f t="shared" si="70"/>
        <v>0</v>
      </c>
      <c r="M278" s="7" t="str">
        <f t="shared" si="63"/>
        <v/>
      </c>
      <c r="N278" s="277"/>
    </row>
    <row r="279" spans="1:14" s="41" customFormat="1">
      <c r="A279" s="22">
        <v>710</v>
      </c>
      <c r="B279" s="365">
        <v>5200</v>
      </c>
      <c r="C279" s="1958" t="s">
        <v>242</v>
      </c>
      <c r="D279" s="1959"/>
      <c r="E279" s="310">
        <f t="shared" si="70"/>
        <v>0</v>
      </c>
      <c r="F279" s="274">
        <f t="shared" si="70"/>
        <v>0</v>
      </c>
      <c r="G279" s="275">
        <f t="shared" si="70"/>
        <v>0</v>
      </c>
      <c r="H279" s="276">
        <f t="shared" si="70"/>
        <v>0</v>
      </c>
      <c r="I279" s="274">
        <f t="shared" si="70"/>
        <v>6000</v>
      </c>
      <c r="J279" s="275">
        <f t="shared" si="70"/>
        <v>0</v>
      </c>
      <c r="K279" s="276">
        <f t="shared" si="70"/>
        <v>0</v>
      </c>
      <c r="L279" s="310">
        <f t="shared" si="70"/>
        <v>6000</v>
      </c>
      <c r="M279" s="7">
        <f t="shared" si="63"/>
        <v>1</v>
      </c>
      <c r="N279" s="277"/>
    </row>
    <row r="280" spans="1:14" s="42" customFormat="1" ht="18.75" hidden="1" customHeight="1">
      <c r="A280" s="23">
        <v>715</v>
      </c>
      <c r="B280" s="366"/>
      <c r="C280" s="367">
        <v>5201</v>
      </c>
      <c r="D280" s="368" t="s">
        <v>243</v>
      </c>
      <c r="E280" s="281">
        <f t="shared" ref="E280:L286" si="71">SUMIF($C$610:$C$19581,$C280,E$610:E$19581)</f>
        <v>0</v>
      </c>
      <c r="F280" s="282">
        <f t="shared" si="71"/>
        <v>0</v>
      </c>
      <c r="G280" s="283">
        <f t="shared" si="71"/>
        <v>0</v>
      </c>
      <c r="H280" s="284">
        <f t="shared" si="71"/>
        <v>0</v>
      </c>
      <c r="I280" s="282">
        <f t="shared" si="71"/>
        <v>0</v>
      </c>
      <c r="J280" s="283">
        <f t="shared" si="71"/>
        <v>0</v>
      </c>
      <c r="K280" s="284">
        <f t="shared" si="71"/>
        <v>0</v>
      </c>
      <c r="L280" s="281">
        <f t="shared" si="71"/>
        <v>0</v>
      </c>
      <c r="M280" s="7" t="str">
        <f t="shared" si="63"/>
        <v/>
      </c>
      <c r="N280" s="277"/>
    </row>
    <row r="281" spans="1:14" s="42" customFormat="1" ht="18.75" hidden="1" customHeight="1">
      <c r="A281" s="23">
        <v>720</v>
      </c>
      <c r="B281" s="366"/>
      <c r="C281" s="369">
        <v>5202</v>
      </c>
      <c r="D281" s="370" t="s">
        <v>244</v>
      </c>
      <c r="E281" s="295">
        <f t="shared" si="71"/>
        <v>0</v>
      </c>
      <c r="F281" s="296">
        <f t="shared" si="71"/>
        <v>0</v>
      </c>
      <c r="G281" s="297">
        <f t="shared" si="71"/>
        <v>0</v>
      </c>
      <c r="H281" s="298">
        <f t="shared" si="71"/>
        <v>0</v>
      </c>
      <c r="I281" s="296">
        <f t="shared" si="71"/>
        <v>0</v>
      </c>
      <c r="J281" s="297">
        <f t="shared" si="71"/>
        <v>0</v>
      </c>
      <c r="K281" s="298">
        <f t="shared" si="71"/>
        <v>0</v>
      </c>
      <c r="L281" s="295">
        <f t="shared" si="71"/>
        <v>0</v>
      </c>
      <c r="M281" s="7" t="str">
        <f t="shared" si="63"/>
        <v/>
      </c>
      <c r="N281" s="277"/>
    </row>
    <row r="282" spans="1:14" s="42" customFormat="1" ht="18.75" customHeight="1">
      <c r="A282" s="23">
        <v>725</v>
      </c>
      <c r="B282" s="366"/>
      <c r="C282" s="369">
        <v>5203</v>
      </c>
      <c r="D282" s="370" t="s">
        <v>609</v>
      </c>
      <c r="E282" s="295">
        <f t="shared" si="71"/>
        <v>0</v>
      </c>
      <c r="F282" s="296">
        <f t="shared" si="71"/>
        <v>0</v>
      </c>
      <c r="G282" s="297">
        <f t="shared" si="71"/>
        <v>0</v>
      </c>
      <c r="H282" s="298">
        <f t="shared" si="71"/>
        <v>0</v>
      </c>
      <c r="I282" s="296">
        <f t="shared" si="71"/>
        <v>6000</v>
      </c>
      <c r="J282" s="297">
        <f t="shared" si="71"/>
        <v>0</v>
      </c>
      <c r="K282" s="298">
        <f t="shared" si="71"/>
        <v>0</v>
      </c>
      <c r="L282" s="295">
        <f t="shared" si="71"/>
        <v>6000</v>
      </c>
      <c r="M282" s="7">
        <f t="shared" si="63"/>
        <v>1</v>
      </c>
      <c r="N282" s="277"/>
    </row>
    <row r="283" spans="1:14" s="42" customFormat="1" ht="18.75" hidden="1" customHeight="1">
      <c r="A283" s="23">
        <v>730</v>
      </c>
      <c r="B283" s="366"/>
      <c r="C283" s="369">
        <v>5204</v>
      </c>
      <c r="D283" s="370" t="s">
        <v>610</v>
      </c>
      <c r="E283" s="295">
        <f t="shared" si="71"/>
        <v>0</v>
      </c>
      <c r="F283" s="296">
        <f t="shared" si="71"/>
        <v>0</v>
      </c>
      <c r="G283" s="297">
        <f t="shared" si="71"/>
        <v>0</v>
      </c>
      <c r="H283" s="298">
        <f t="shared" si="71"/>
        <v>0</v>
      </c>
      <c r="I283" s="296">
        <f t="shared" si="71"/>
        <v>0</v>
      </c>
      <c r="J283" s="297">
        <f t="shared" si="71"/>
        <v>0</v>
      </c>
      <c r="K283" s="298">
        <f t="shared" si="71"/>
        <v>0</v>
      </c>
      <c r="L283" s="295">
        <f t="shared" si="71"/>
        <v>0</v>
      </c>
      <c r="M283" s="7" t="str">
        <f t="shared" si="63"/>
        <v/>
      </c>
      <c r="N283" s="277"/>
    </row>
    <row r="284" spans="1:14" s="42" customFormat="1" ht="18.75" hidden="1" customHeight="1">
      <c r="A284" s="23">
        <v>735</v>
      </c>
      <c r="B284" s="366"/>
      <c r="C284" s="369">
        <v>5205</v>
      </c>
      <c r="D284" s="370" t="s">
        <v>611</v>
      </c>
      <c r="E284" s="295">
        <f t="shared" si="71"/>
        <v>0</v>
      </c>
      <c r="F284" s="296">
        <f t="shared" si="71"/>
        <v>0</v>
      </c>
      <c r="G284" s="297">
        <f t="shared" si="71"/>
        <v>0</v>
      </c>
      <c r="H284" s="298">
        <f t="shared" si="71"/>
        <v>0</v>
      </c>
      <c r="I284" s="296">
        <f t="shared" si="71"/>
        <v>0</v>
      </c>
      <c r="J284" s="297">
        <f t="shared" si="71"/>
        <v>0</v>
      </c>
      <c r="K284" s="298">
        <f t="shared" si="71"/>
        <v>0</v>
      </c>
      <c r="L284" s="295">
        <f t="shared" si="71"/>
        <v>0</v>
      </c>
      <c r="M284" s="7" t="str">
        <f t="shared" si="63"/>
        <v/>
      </c>
      <c r="N284" s="277"/>
    </row>
    <row r="285" spans="1:14" s="42" customFormat="1" ht="18.75" hidden="1" customHeight="1">
      <c r="A285" s="23">
        <v>740</v>
      </c>
      <c r="B285" s="366"/>
      <c r="C285" s="369">
        <v>5206</v>
      </c>
      <c r="D285" s="370" t="s">
        <v>612</v>
      </c>
      <c r="E285" s="295">
        <f t="shared" si="71"/>
        <v>0</v>
      </c>
      <c r="F285" s="296">
        <f t="shared" si="71"/>
        <v>0</v>
      </c>
      <c r="G285" s="297">
        <f t="shared" si="71"/>
        <v>0</v>
      </c>
      <c r="H285" s="298">
        <f t="shared" si="71"/>
        <v>0</v>
      </c>
      <c r="I285" s="296">
        <f t="shared" si="71"/>
        <v>0</v>
      </c>
      <c r="J285" s="297">
        <f t="shared" si="71"/>
        <v>0</v>
      </c>
      <c r="K285" s="298">
        <f t="shared" si="71"/>
        <v>0</v>
      </c>
      <c r="L285" s="295">
        <f t="shared" si="71"/>
        <v>0</v>
      </c>
      <c r="M285" s="7" t="str">
        <f t="shared" si="63"/>
        <v/>
      </c>
      <c r="N285" s="277"/>
    </row>
    <row r="286" spans="1:14" s="42" customFormat="1" ht="18.75" hidden="1" customHeight="1">
      <c r="A286" s="23">
        <v>745</v>
      </c>
      <c r="B286" s="366"/>
      <c r="C286" s="371">
        <v>5219</v>
      </c>
      <c r="D286" s="372" t="s">
        <v>613</v>
      </c>
      <c r="E286" s="287">
        <f t="shared" si="71"/>
        <v>0</v>
      </c>
      <c r="F286" s="288">
        <f t="shared" si="71"/>
        <v>0</v>
      </c>
      <c r="G286" s="289">
        <f t="shared" si="71"/>
        <v>0</v>
      </c>
      <c r="H286" s="290">
        <f t="shared" si="71"/>
        <v>0</v>
      </c>
      <c r="I286" s="288">
        <f t="shared" si="71"/>
        <v>0</v>
      </c>
      <c r="J286" s="289">
        <f t="shared" si="71"/>
        <v>0</v>
      </c>
      <c r="K286" s="290">
        <f t="shared" si="71"/>
        <v>0</v>
      </c>
      <c r="L286" s="287">
        <f t="shared" si="71"/>
        <v>0</v>
      </c>
      <c r="M286" s="7" t="str">
        <f t="shared" si="63"/>
        <v/>
      </c>
      <c r="N286" s="277"/>
    </row>
    <row r="287" spans="1:14" s="41" customFormat="1" hidden="1">
      <c r="A287" s="22">
        <v>750</v>
      </c>
      <c r="B287" s="365">
        <v>5300</v>
      </c>
      <c r="C287" s="1958" t="s">
        <v>614</v>
      </c>
      <c r="D287" s="1959"/>
      <c r="E287" s="310">
        <f t="shared" ref="E287:L287" si="72">SUMIF($B$610:$B$19581,$B287,E$610:E$19581)</f>
        <v>0</v>
      </c>
      <c r="F287" s="274">
        <f t="shared" si="72"/>
        <v>0</v>
      </c>
      <c r="G287" s="275">
        <f t="shared" si="72"/>
        <v>0</v>
      </c>
      <c r="H287" s="276">
        <f t="shared" si="72"/>
        <v>0</v>
      </c>
      <c r="I287" s="274">
        <f t="shared" si="72"/>
        <v>0</v>
      </c>
      <c r="J287" s="275">
        <f t="shared" si="72"/>
        <v>0</v>
      </c>
      <c r="K287" s="276">
        <f t="shared" si="72"/>
        <v>0</v>
      </c>
      <c r="L287" s="310">
        <f t="shared" si="72"/>
        <v>0</v>
      </c>
      <c r="M287" s="7" t="str">
        <f t="shared" si="63"/>
        <v/>
      </c>
      <c r="N287" s="277"/>
    </row>
    <row r="288" spans="1:14" s="42" customFormat="1" ht="18.75" hidden="1" customHeight="1">
      <c r="A288" s="23">
        <v>755</v>
      </c>
      <c r="B288" s="366"/>
      <c r="C288" s="367">
        <v>5301</v>
      </c>
      <c r="D288" s="368" t="s">
        <v>301</v>
      </c>
      <c r="E288" s="281">
        <f t="shared" ref="E288:L289" si="73">SUMIF($C$610:$C$19581,$C288,E$610:E$19581)</f>
        <v>0</v>
      </c>
      <c r="F288" s="282">
        <f t="shared" si="73"/>
        <v>0</v>
      </c>
      <c r="G288" s="283">
        <f t="shared" si="73"/>
        <v>0</v>
      </c>
      <c r="H288" s="284">
        <f t="shared" si="73"/>
        <v>0</v>
      </c>
      <c r="I288" s="282">
        <f t="shared" si="73"/>
        <v>0</v>
      </c>
      <c r="J288" s="283">
        <f t="shared" si="73"/>
        <v>0</v>
      </c>
      <c r="K288" s="284">
        <f t="shared" si="73"/>
        <v>0</v>
      </c>
      <c r="L288" s="281">
        <f t="shared" si="73"/>
        <v>0</v>
      </c>
      <c r="M288" s="7" t="str">
        <f t="shared" si="63"/>
        <v/>
      </c>
      <c r="N288" s="277"/>
    </row>
    <row r="289" spans="1:56" s="42" customFormat="1" ht="18.75" hidden="1" customHeight="1">
      <c r="A289" s="23">
        <v>760</v>
      </c>
      <c r="B289" s="366"/>
      <c r="C289" s="371">
        <v>5309</v>
      </c>
      <c r="D289" s="372" t="s">
        <v>615</v>
      </c>
      <c r="E289" s="287">
        <f t="shared" si="73"/>
        <v>0</v>
      </c>
      <c r="F289" s="288">
        <f t="shared" si="73"/>
        <v>0</v>
      </c>
      <c r="G289" s="289">
        <f t="shared" si="73"/>
        <v>0</v>
      </c>
      <c r="H289" s="290">
        <f t="shared" si="73"/>
        <v>0</v>
      </c>
      <c r="I289" s="288">
        <f t="shared" si="73"/>
        <v>0</v>
      </c>
      <c r="J289" s="289">
        <f t="shared" si="73"/>
        <v>0</v>
      </c>
      <c r="K289" s="290">
        <f t="shared" si="73"/>
        <v>0</v>
      </c>
      <c r="L289" s="287">
        <f t="shared" si="73"/>
        <v>0</v>
      </c>
      <c r="M289" s="7" t="str">
        <f t="shared" si="63"/>
        <v/>
      </c>
      <c r="N289" s="277"/>
    </row>
    <row r="290" spans="1:56" s="41" customFormat="1" hidden="1">
      <c r="A290" s="22">
        <v>765</v>
      </c>
      <c r="B290" s="365">
        <v>5400</v>
      </c>
      <c r="C290" s="1958" t="s">
        <v>672</v>
      </c>
      <c r="D290" s="1959"/>
      <c r="E290" s="310">
        <f t="shared" ref="E290:L291" si="74">SUMIF($B$610:$B$19581,$B290,E$610:E$19581)</f>
        <v>0</v>
      </c>
      <c r="F290" s="274">
        <f t="shared" si="74"/>
        <v>0</v>
      </c>
      <c r="G290" s="275">
        <f t="shared" si="74"/>
        <v>0</v>
      </c>
      <c r="H290" s="276">
        <f t="shared" si="74"/>
        <v>0</v>
      </c>
      <c r="I290" s="274">
        <f t="shared" si="74"/>
        <v>0</v>
      </c>
      <c r="J290" s="275">
        <f t="shared" si="74"/>
        <v>0</v>
      </c>
      <c r="K290" s="276">
        <f t="shared" si="74"/>
        <v>0</v>
      </c>
      <c r="L290" s="310">
        <f t="shared" si="74"/>
        <v>0</v>
      </c>
      <c r="M290" s="7" t="str">
        <f t="shared" si="63"/>
        <v/>
      </c>
      <c r="N290" s="277"/>
    </row>
    <row r="291" spans="1:56" s="15" customFormat="1" hidden="1">
      <c r="A291" s="22">
        <v>775</v>
      </c>
      <c r="B291" s="272">
        <v>5500</v>
      </c>
      <c r="C291" s="1960" t="s">
        <v>673</v>
      </c>
      <c r="D291" s="1961"/>
      <c r="E291" s="310">
        <f t="shared" si="74"/>
        <v>0</v>
      </c>
      <c r="F291" s="274">
        <f t="shared" si="74"/>
        <v>0</v>
      </c>
      <c r="G291" s="275">
        <f t="shared" si="74"/>
        <v>0</v>
      </c>
      <c r="H291" s="276">
        <f t="shared" si="74"/>
        <v>0</v>
      </c>
      <c r="I291" s="274">
        <f t="shared" si="74"/>
        <v>0</v>
      </c>
      <c r="J291" s="275">
        <f t="shared" si="74"/>
        <v>0</v>
      </c>
      <c r="K291" s="276">
        <f t="shared" si="74"/>
        <v>0</v>
      </c>
      <c r="L291" s="310">
        <f t="shared" si="74"/>
        <v>0</v>
      </c>
      <c r="M291" s="7" t="str">
        <f t="shared" si="63"/>
        <v/>
      </c>
      <c r="N291" s="277"/>
    </row>
    <row r="292" spans="1:56" ht="18.75" hidden="1" customHeight="1">
      <c r="A292" s="23">
        <v>780</v>
      </c>
      <c r="B292" s="362"/>
      <c r="C292" s="279">
        <v>5501</v>
      </c>
      <c r="D292" s="311" t="s">
        <v>674</v>
      </c>
      <c r="E292" s="281">
        <f t="shared" ref="E292:L295" si="75">SUMIF($C$610:$C$19581,$C292,E$610:E$19581)</f>
        <v>0</v>
      </c>
      <c r="F292" s="282">
        <f t="shared" si="75"/>
        <v>0</v>
      </c>
      <c r="G292" s="283">
        <f t="shared" si="75"/>
        <v>0</v>
      </c>
      <c r="H292" s="284">
        <f t="shared" si="75"/>
        <v>0</v>
      </c>
      <c r="I292" s="282">
        <f t="shared" si="75"/>
        <v>0</v>
      </c>
      <c r="J292" s="283">
        <f t="shared" si="75"/>
        <v>0</v>
      </c>
      <c r="K292" s="284">
        <f t="shared" si="75"/>
        <v>0</v>
      </c>
      <c r="L292" s="281">
        <f t="shared" si="75"/>
        <v>0</v>
      </c>
      <c r="M292" s="7" t="str">
        <f t="shared" si="63"/>
        <v/>
      </c>
      <c r="N292" s="277"/>
    </row>
    <row r="293" spans="1:56" ht="18.75" hidden="1" customHeight="1">
      <c r="A293" s="23">
        <v>785</v>
      </c>
      <c r="B293" s="362"/>
      <c r="C293" s="293">
        <v>5502</v>
      </c>
      <c r="D293" s="294" t="s">
        <v>675</v>
      </c>
      <c r="E293" s="295">
        <f t="shared" si="75"/>
        <v>0</v>
      </c>
      <c r="F293" s="296">
        <f t="shared" si="75"/>
        <v>0</v>
      </c>
      <c r="G293" s="297">
        <f t="shared" si="75"/>
        <v>0</v>
      </c>
      <c r="H293" s="298">
        <f t="shared" si="75"/>
        <v>0</v>
      </c>
      <c r="I293" s="296">
        <f t="shared" si="75"/>
        <v>0</v>
      </c>
      <c r="J293" s="297">
        <f t="shared" si="75"/>
        <v>0</v>
      </c>
      <c r="K293" s="298">
        <f t="shared" si="75"/>
        <v>0</v>
      </c>
      <c r="L293" s="295">
        <f t="shared" si="75"/>
        <v>0</v>
      </c>
      <c r="M293" s="7" t="str">
        <f t="shared" si="63"/>
        <v/>
      </c>
      <c r="N293" s="277"/>
    </row>
    <row r="294" spans="1:56" ht="18.75" hidden="1" customHeight="1">
      <c r="A294" s="23">
        <v>790</v>
      </c>
      <c r="B294" s="362"/>
      <c r="C294" s="293">
        <v>5503</v>
      </c>
      <c r="D294" s="363" t="s">
        <v>676</v>
      </c>
      <c r="E294" s="295">
        <f t="shared" si="75"/>
        <v>0</v>
      </c>
      <c r="F294" s="296">
        <f t="shared" si="75"/>
        <v>0</v>
      </c>
      <c r="G294" s="297">
        <f t="shared" si="75"/>
        <v>0</v>
      </c>
      <c r="H294" s="298">
        <f t="shared" si="75"/>
        <v>0</v>
      </c>
      <c r="I294" s="296">
        <f t="shared" si="75"/>
        <v>0</v>
      </c>
      <c r="J294" s="297">
        <f t="shared" si="75"/>
        <v>0</v>
      </c>
      <c r="K294" s="298">
        <f t="shared" si="75"/>
        <v>0</v>
      </c>
      <c r="L294" s="295">
        <f t="shared" si="75"/>
        <v>0</v>
      </c>
      <c r="M294" s="7" t="str">
        <f t="shared" si="63"/>
        <v/>
      </c>
      <c r="N294" s="277"/>
    </row>
    <row r="295" spans="1:56" ht="18.75" hidden="1" customHeight="1">
      <c r="A295" s="23">
        <v>795</v>
      </c>
      <c r="B295" s="362"/>
      <c r="C295" s="285">
        <v>5504</v>
      </c>
      <c r="D295" s="339" t="s">
        <v>677</v>
      </c>
      <c r="E295" s="287">
        <f t="shared" si="75"/>
        <v>0</v>
      </c>
      <c r="F295" s="288">
        <f t="shared" si="75"/>
        <v>0</v>
      </c>
      <c r="G295" s="289">
        <f t="shared" si="75"/>
        <v>0</v>
      </c>
      <c r="H295" s="290">
        <f t="shared" si="75"/>
        <v>0</v>
      </c>
      <c r="I295" s="288">
        <f t="shared" si="75"/>
        <v>0</v>
      </c>
      <c r="J295" s="289">
        <f t="shared" si="75"/>
        <v>0</v>
      </c>
      <c r="K295" s="290">
        <f t="shared" si="75"/>
        <v>0</v>
      </c>
      <c r="L295" s="287">
        <f t="shared" si="75"/>
        <v>0</v>
      </c>
      <c r="M295" s="7" t="str">
        <f t="shared" si="63"/>
        <v/>
      </c>
      <c r="N295" s="277"/>
    </row>
    <row r="296" spans="1:56" s="41" customFormat="1" ht="18.75" hidden="1" customHeight="1">
      <c r="A296" s="22">
        <v>805</v>
      </c>
      <c r="B296" s="365">
        <v>5700</v>
      </c>
      <c r="C296" s="1953" t="s">
        <v>899</v>
      </c>
      <c r="D296" s="1954"/>
      <c r="E296" s="310">
        <f t="shared" ref="E296:L296" si="76">SUMIF($B$610:$B$19581,$B296,E$610:E$19581)</f>
        <v>0</v>
      </c>
      <c r="F296" s="274">
        <f t="shared" si="76"/>
        <v>0</v>
      </c>
      <c r="G296" s="275">
        <f t="shared" si="76"/>
        <v>0</v>
      </c>
      <c r="H296" s="276">
        <f t="shared" si="76"/>
        <v>0</v>
      </c>
      <c r="I296" s="274">
        <f t="shared" si="76"/>
        <v>0</v>
      </c>
      <c r="J296" s="275">
        <f t="shared" si="76"/>
        <v>0</v>
      </c>
      <c r="K296" s="276">
        <f t="shared" si="76"/>
        <v>0</v>
      </c>
      <c r="L296" s="310">
        <f t="shared" si="76"/>
        <v>0</v>
      </c>
      <c r="M296" s="7" t="str">
        <f t="shared" si="63"/>
        <v/>
      </c>
      <c r="N296" s="277"/>
    </row>
    <row r="297" spans="1:56" s="42" customFormat="1" ht="18.75" hidden="1" customHeight="1">
      <c r="A297" s="23">
        <v>810</v>
      </c>
      <c r="B297" s="366"/>
      <c r="C297" s="367">
        <v>5701</v>
      </c>
      <c r="D297" s="368" t="s">
        <v>678</v>
      </c>
      <c r="E297" s="281">
        <f t="shared" ref="E297:L299" si="77">SUMIF($C$610:$C$19581,$C297,E$610:E$19581)</f>
        <v>0</v>
      </c>
      <c r="F297" s="282">
        <f t="shared" si="77"/>
        <v>0</v>
      </c>
      <c r="G297" s="283">
        <f t="shared" si="77"/>
        <v>0</v>
      </c>
      <c r="H297" s="284">
        <f t="shared" si="77"/>
        <v>0</v>
      </c>
      <c r="I297" s="282">
        <f t="shared" si="77"/>
        <v>0</v>
      </c>
      <c r="J297" s="283">
        <f t="shared" si="77"/>
        <v>0</v>
      </c>
      <c r="K297" s="284">
        <f t="shared" si="77"/>
        <v>0</v>
      </c>
      <c r="L297" s="281">
        <f t="shared" si="77"/>
        <v>0</v>
      </c>
      <c r="M297" s="7" t="str">
        <f t="shared" si="63"/>
        <v/>
      </c>
      <c r="N297" s="277"/>
    </row>
    <row r="298" spans="1:56" s="42" customFormat="1" ht="18.75" hidden="1" customHeight="1">
      <c r="A298" s="23">
        <v>815</v>
      </c>
      <c r="B298" s="366"/>
      <c r="C298" s="373">
        <v>5702</v>
      </c>
      <c r="D298" s="374" t="s">
        <v>679</v>
      </c>
      <c r="E298" s="314">
        <f t="shared" si="77"/>
        <v>0</v>
      </c>
      <c r="F298" s="315">
        <f t="shared" si="77"/>
        <v>0</v>
      </c>
      <c r="G298" s="316">
        <f t="shared" si="77"/>
        <v>0</v>
      </c>
      <c r="H298" s="317">
        <f t="shared" si="77"/>
        <v>0</v>
      </c>
      <c r="I298" s="315">
        <f t="shared" si="77"/>
        <v>0</v>
      </c>
      <c r="J298" s="316">
        <f t="shared" si="77"/>
        <v>0</v>
      </c>
      <c r="K298" s="317">
        <f t="shared" si="77"/>
        <v>0</v>
      </c>
      <c r="L298" s="314">
        <f t="shared" si="77"/>
        <v>0</v>
      </c>
      <c r="M298" s="7" t="str">
        <f t="shared" si="63"/>
        <v/>
      </c>
      <c r="N298" s="277"/>
    </row>
    <row r="299" spans="1:56" s="35" customFormat="1" ht="18.75" hidden="1" customHeight="1">
      <c r="A299" s="28">
        <v>525</v>
      </c>
      <c r="B299" s="292"/>
      <c r="C299" s="375">
        <v>4071</v>
      </c>
      <c r="D299" s="376" t="s">
        <v>680</v>
      </c>
      <c r="E299" s="377">
        <f t="shared" si="77"/>
        <v>0</v>
      </c>
      <c r="F299" s="378">
        <f t="shared" si="77"/>
        <v>0</v>
      </c>
      <c r="G299" s="379">
        <f t="shared" si="77"/>
        <v>0</v>
      </c>
      <c r="H299" s="380">
        <f t="shared" si="77"/>
        <v>0</v>
      </c>
      <c r="I299" s="378">
        <f t="shared" si="77"/>
        <v>0</v>
      </c>
      <c r="J299" s="379">
        <f t="shared" si="77"/>
        <v>0</v>
      </c>
      <c r="K299" s="380">
        <f t="shared" si="77"/>
        <v>0</v>
      </c>
      <c r="L299" s="377">
        <f t="shared" si="77"/>
        <v>0</v>
      </c>
      <c r="M299" s="7" t="str">
        <f t="shared" si="63"/>
        <v/>
      </c>
      <c r="N299" s="277"/>
      <c r="O299" s="31"/>
      <c r="P299" s="32"/>
      <c r="Q299" s="32"/>
      <c r="R299" s="31"/>
      <c r="S299" s="32"/>
      <c r="T299" s="32"/>
      <c r="U299" s="31"/>
      <c r="V299" s="33"/>
      <c r="W299" s="33"/>
      <c r="X299" s="29"/>
      <c r="Y299" s="32"/>
      <c r="Z299" s="32"/>
      <c r="AA299" s="31"/>
      <c r="AB299" s="32"/>
      <c r="AC299" s="32"/>
      <c r="AD299" s="31"/>
      <c r="AE299" s="32"/>
      <c r="AF299" s="32"/>
      <c r="AG299" s="31"/>
      <c r="AH299" s="32"/>
      <c r="AI299" s="32"/>
      <c r="AJ299" s="31"/>
      <c r="AK299" s="32"/>
      <c r="AL299" s="32"/>
      <c r="AM299" s="34"/>
      <c r="AN299" s="32"/>
      <c r="AO299" s="32"/>
      <c r="AP299" s="31"/>
      <c r="AQ299" s="32"/>
      <c r="AR299" s="32"/>
      <c r="AS299" s="31"/>
      <c r="AT299" s="32"/>
      <c r="AU299" s="31"/>
      <c r="AV299" s="34"/>
      <c r="AW299" s="31"/>
      <c r="AX299" s="31"/>
      <c r="AY299" s="32"/>
      <c r="AZ299" s="32"/>
      <c r="BA299" s="31"/>
      <c r="BB299" s="32"/>
      <c r="BD299" s="32"/>
    </row>
    <row r="300" spans="1:56" s="15" customFormat="1" hidden="1">
      <c r="A300" s="22">
        <v>820</v>
      </c>
      <c r="B300" s="381">
        <v>98</v>
      </c>
      <c r="C300" s="1955" t="s">
        <v>681</v>
      </c>
      <c r="D300" s="1956"/>
      <c r="E300" s="382">
        <f t="shared" ref="E300:L300" si="78">SUMIF($B$610:$B$19581,$B300,E$610:E$19581)</f>
        <v>0</v>
      </c>
      <c r="F300" s="383">
        <f t="shared" si="78"/>
        <v>0</v>
      </c>
      <c r="G300" s="384">
        <f t="shared" si="78"/>
        <v>0</v>
      </c>
      <c r="H300" s="385">
        <f t="shared" si="78"/>
        <v>0</v>
      </c>
      <c r="I300" s="383">
        <f t="shared" si="78"/>
        <v>0</v>
      </c>
      <c r="J300" s="384">
        <f t="shared" si="78"/>
        <v>0</v>
      </c>
      <c r="K300" s="385">
        <f t="shared" si="78"/>
        <v>0</v>
      </c>
      <c r="L300" s="382">
        <f t="shared" si="78"/>
        <v>0</v>
      </c>
      <c r="M300" s="7" t="str">
        <f t="shared" si="63"/>
        <v/>
      </c>
      <c r="N300" s="277"/>
    </row>
    <row r="301" spans="1:56" ht="8.25" hidden="1" customHeight="1">
      <c r="A301" s="23">
        <v>821</v>
      </c>
      <c r="B301" s="386"/>
      <c r="C301" s="387"/>
      <c r="D301" s="388"/>
      <c r="E301" s="217"/>
      <c r="F301" s="218"/>
      <c r="G301" s="218"/>
      <c r="H301" s="389"/>
      <c r="I301" s="218"/>
      <c r="J301" s="218"/>
      <c r="K301" s="389"/>
      <c r="L301" s="217"/>
      <c r="M301" s="7" t="str">
        <f t="shared" si="63"/>
        <v/>
      </c>
      <c r="N301" s="277"/>
    </row>
    <row r="302" spans="1:56" ht="8.25" hidden="1" customHeight="1">
      <c r="A302" s="23">
        <v>822</v>
      </c>
      <c r="B302" s="390"/>
      <c r="C302" s="391"/>
      <c r="D302" s="388"/>
      <c r="E302" s="217"/>
      <c r="F302" s="218"/>
      <c r="G302" s="218"/>
      <c r="H302" s="389"/>
      <c r="I302" s="218"/>
      <c r="J302" s="218"/>
      <c r="K302" s="389"/>
      <c r="L302" s="217"/>
      <c r="M302" s="7" t="str">
        <f t="shared" si="63"/>
        <v/>
      </c>
      <c r="N302" s="330"/>
    </row>
    <row r="303" spans="1:56" ht="8.25" hidden="1" customHeight="1">
      <c r="A303" s="23">
        <v>823</v>
      </c>
      <c r="B303" s="390"/>
      <c r="C303" s="391"/>
      <c r="D303" s="388"/>
      <c r="E303" s="217"/>
      <c r="F303" s="218"/>
      <c r="G303" s="218"/>
      <c r="H303" s="389"/>
      <c r="I303" s="218"/>
      <c r="J303" s="218"/>
      <c r="K303" s="389"/>
      <c r="L303" s="217"/>
      <c r="M303" s="7" t="str">
        <f t="shared" si="63"/>
        <v/>
      </c>
      <c r="N303" s="330"/>
    </row>
    <row r="304" spans="1:56" ht="20.25" customHeight="1" thickBot="1">
      <c r="A304" s="23">
        <v>825</v>
      </c>
      <c r="B304" s="392" t="s">
        <v>892</v>
      </c>
      <c r="C304" s="393" t="s">
        <v>727</v>
      </c>
      <c r="D304" s="394" t="s">
        <v>900</v>
      </c>
      <c r="E304" s="395">
        <f t="shared" ref="E304:L304" si="79">SUMIF($C$610:$C$19581,$C304,E$610:E$19581)</f>
        <v>0</v>
      </c>
      <c r="F304" s="396">
        <f t="shared" si="79"/>
        <v>0</v>
      </c>
      <c r="G304" s="397">
        <f t="shared" si="79"/>
        <v>0</v>
      </c>
      <c r="H304" s="398">
        <f t="shared" si="79"/>
        <v>0</v>
      </c>
      <c r="I304" s="396">
        <f t="shared" si="79"/>
        <v>383001</v>
      </c>
      <c r="J304" s="397">
        <f t="shared" si="79"/>
        <v>0</v>
      </c>
      <c r="K304" s="398">
        <f t="shared" si="79"/>
        <v>0</v>
      </c>
      <c r="L304" s="395">
        <f t="shared" si="79"/>
        <v>383001</v>
      </c>
      <c r="M304" s="7">
        <v>1</v>
      </c>
      <c r="N304" s="257"/>
    </row>
    <row r="305" spans="1:14" ht="13.5" customHeight="1" thickTop="1">
      <c r="A305" s="23"/>
      <c r="B305" s="214"/>
      <c r="C305" s="399"/>
      <c r="D305" s="229"/>
      <c r="E305" s="228"/>
      <c r="F305" s="103"/>
      <c r="G305" s="103"/>
      <c r="H305" s="228"/>
      <c r="I305" s="103"/>
      <c r="J305" s="228"/>
      <c r="K305" s="228"/>
      <c r="L305" s="103"/>
      <c r="M305" s="7">
        <v>1</v>
      </c>
      <c r="N305" s="257"/>
    </row>
    <row r="306" spans="1:14">
      <c r="A306" s="23"/>
      <c r="B306" s="228"/>
      <c r="C306" s="391"/>
      <c r="D306" s="400"/>
      <c r="E306" s="237"/>
      <c r="F306" s="223"/>
      <c r="G306" s="223"/>
      <c r="H306" s="237"/>
      <c r="I306" s="223"/>
      <c r="J306" s="237"/>
      <c r="K306" s="237"/>
      <c r="L306" s="223"/>
      <c r="M306" s="7">
        <v>1</v>
      </c>
      <c r="N306" s="257"/>
    </row>
    <row r="307" spans="1:14">
      <c r="A307" s="23"/>
      <c r="B307" s="401"/>
      <c r="C307" s="402"/>
      <c r="D307" s="403"/>
      <c r="E307" s="404"/>
      <c r="F307" s="404"/>
      <c r="G307" s="404"/>
      <c r="H307" s="404"/>
      <c r="I307" s="404"/>
      <c r="J307" s="404"/>
      <c r="K307" s="404"/>
      <c r="L307" s="404"/>
      <c r="M307" s="7">
        <v>1</v>
      </c>
      <c r="N307" s="257"/>
    </row>
    <row r="308" spans="1:14" ht="0.95" hidden="1" customHeight="1">
      <c r="A308" s="23"/>
      <c r="B308" s="80"/>
      <c r="C308" s="80"/>
      <c r="D308" s="81"/>
      <c r="E308" s="82"/>
      <c r="F308" s="82"/>
      <c r="G308" s="82"/>
      <c r="H308" s="82"/>
      <c r="I308" s="82"/>
      <c r="J308" s="82"/>
      <c r="K308" s="82"/>
      <c r="L308" s="82"/>
      <c r="M308" s="80"/>
    </row>
    <row r="309" spans="1:14" ht="0.95" hidden="1" customHeight="1">
      <c r="A309" s="23"/>
      <c r="B309" s="1957"/>
      <c r="C309" s="1948"/>
      <c r="D309" s="1948"/>
      <c r="E309" s="82"/>
      <c r="F309" s="82"/>
      <c r="G309" s="82"/>
      <c r="H309" s="82"/>
      <c r="I309" s="82"/>
      <c r="J309" s="82"/>
      <c r="K309" s="82"/>
      <c r="L309" s="82"/>
      <c r="M309" s="80"/>
    </row>
    <row r="310" spans="1:14" ht="0.95" hidden="1" customHeight="1">
      <c r="A310" s="23"/>
      <c r="B310" s="80"/>
      <c r="C310" s="80"/>
      <c r="D310" s="81"/>
      <c r="E310" s="83"/>
      <c r="F310" s="83"/>
      <c r="G310" s="82"/>
      <c r="H310" s="82"/>
      <c r="I310" s="83"/>
      <c r="J310" s="82"/>
      <c r="K310" s="82"/>
      <c r="L310" s="82"/>
      <c r="M310" s="80"/>
    </row>
    <row r="311" spans="1:14" ht="0.95" hidden="1" customHeight="1">
      <c r="A311" s="23"/>
      <c r="B311" s="1947"/>
      <c r="C311" s="1948"/>
      <c r="D311" s="1948"/>
      <c r="E311" s="84"/>
      <c r="F311" s="85"/>
      <c r="G311" s="82"/>
      <c r="H311" s="82"/>
      <c r="I311" s="85"/>
      <c r="J311" s="82"/>
      <c r="K311" s="82"/>
      <c r="L311" s="82"/>
      <c r="M311" s="80"/>
    </row>
    <row r="312" spans="1:14" ht="0.95" hidden="1" customHeight="1">
      <c r="A312" s="23"/>
      <c r="B312" s="86"/>
      <c r="C312" s="80"/>
      <c r="D312" s="81"/>
      <c r="E312" s="82"/>
      <c r="F312" s="87"/>
      <c r="G312" s="82"/>
      <c r="H312" s="82"/>
      <c r="I312" s="87"/>
      <c r="J312" s="82"/>
      <c r="K312" s="82"/>
      <c r="L312" s="82"/>
      <c r="M312" s="80"/>
    </row>
    <row r="313" spans="1:14" ht="0.95" hidden="1" customHeight="1">
      <c r="A313" s="23"/>
      <c r="B313" s="86"/>
      <c r="C313" s="80"/>
      <c r="D313" s="81"/>
      <c r="E313" s="88"/>
      <c r="F313" s="82"/>
      <c r="G313" s="82"/>
      <c r="H313" s="82"/>
      <c r="I313" s="82"/>
      <c r="J313" s="82"/>
      <c r="K313" s="82"/>
      <c r="L313" s="82"/>
      <c r="M313" s="80"/>
    </row>
    <row r="314" spans="1:14" ht="0.95" hidden="1" customHeight="1">
      <c r="A314" s="23"/>
      <c r="B314" s="1947"/>
      <c r="C314" s="1948"/>
      <c r="D314" s="1948"/>
      <c r="E314" s="82"/>
      <c r="F314" s="89"/>
      <c r="G314" s="82"/>
      <c r="H314" s="82"/>
      <c r="I314" s="89"/>
      <c r="J314" s="82"/>
      <c r="K314" s="82"/>
      <c r="L314" s="82"/>
      <c r="M314" s="80"/>
    </row>
    <row r="315" spans="1:14" ht="0.95" hidden="1" customHeight="1">
      <c r="A315" s="23"/>
      <c r="B315" s="86"/>
      <c r="C315" s="80"/>
      <c r="D315" s="81"/>
      <c r="E315" s="88"/>
      <c r="F315" s="82"/>
      <c r="G315" s="82"/>
      <c r="H315" s="82"/>
      <c r="I315" s="82"/>
      <c r="J315" s="82"/>
      <c r="K315" s="82"/>
      <c r="L315" s="82"/>
      <c r="M315" s="80"/>
    </row>
    <row r="316" spans="1:14" ht="0.95" hidden="1" customHeight="1">
      <c r="A316" s="23"/>
      <c r="B316" s="86"/>
      <c r="C316" s="80"/>
      <c r="D316" s="90"/>
      <c r="E316" s="89"/>
      <c r="F316" s="91"/>
      <c r="G316" s="91"/>
      <c r="H316" s="91"/>
      <c r="I316" s="91"/>
      <c r="J316" s="91"/>
      <c r="K316" s="91"/>
      <c r="L316" s="91"/>
      <c r="M316" s="80"/>
    </row>
    <row r="317" spans="1:14" ht="0.95" hidden="1" customHeight="1">
      <c r="A317" s="23"/>
      <c r="B317" s="80"/>
      <c r="C317" s="80"/>
      <c r="D317" s="81"/>
      <c r="E317" s="82"/>
      <c r="F317" s="82"/>
      <c r="G317" s="82"/>
      <c r="H317" s="82"/>
      <c r="I317" s="82"/>
      <c r="J317" s="82"/>
      <c r="K317" s="82"/>
      <c r="L317" s="82"/>
      <c r="M317" s="80"/>
    </row>
    <row r="318" spans="1:14" ht="0.95" hidden="1" customHeight="1">
      <c r="A318" s="23"/>
      <c r="B318" s="92"/>
      <c r="C318" s="80"/>
      <c r="D318" s="93"/>
      <c r="E318" s="82"/>
      <c r="F318" s="88"/>
      <c r="G318" s="91"/>
      <c r="H318" s="91"/>
      <c r="I318" s="88"/>
      <c r="J318" s="91"/>
      <c r="K318" s="91"/>
      <c r="L318" s="91"/>
      <c r="M318" s="80"/>
    </row>
    <row r="319" spans="1:14" s="17" customFormat="1" ht="0.95" hidden="1" customHeight="1">
      <c r="A319" s="25"/>
      <c r="B319" s="94"/>
      <c r="C319" s="95"/>
      <c r="D319" s="96"/>
      <c r="E319" s="97"/>
      <c r="F319" s="97"/>
      <c r="G319" s="91"/>
      <c r="H319" s="91"/>
      <c r="I319" s="97"/>
      <c r="J319" s="91"/>
      <c r="K319" s="91"/>
      <c r="L319" s="91"/>
      <c r="M319" s="80"/>
      <c r="N319" s="8"/>
    </row>
    <row r="320" spans="1:14" s="17" customFormat="1" ht="0.95" hidden="1" customHeight="1">
      <c r="A320" s="25">
        <v>905</v>
      </c>
      <c r="B320" s="94"/>
      <c r="C320" s="95"/>
      <c r="D320" s="96"/>
      <c r="E320" s="98"/>
      <c r="F320" s="98"/>
      <c r="G320" s="91"/>
      <c r="H320" s="91"/>
      <c r="I320" s="98"/>
      <c r="J320" s="91"/>
      <c r="K320" s="91"/>
      <c r="L320" s="91"/>
      <c r="M320" s="80"/>
      <c r="N320" s="13"/>
    </row>
    <row r="321" spans="1:14" s="17" customFormat="1" ht="0.95" hidden="1" customHeight="1">
      <c r="A321" s="25">
        <v>906</v>
      </c>
      <c r="B321" s="94"/>
      <c r="C321" s="95"/>
      <c r="D321" s="96"/>
      <c r="E321" s="98"/>
      <c r="F321" s="98"/>
      <c r="G321" s="91"/>
      <c r="H321" s="91"/>
      <c r="I321" s="98"/>
      <c r="J321" s="91"/>
      <c r="K321" s="91"/>
      <c r="L321" s="91"/>
      <c r="M321" s="80"/>
      <c r="N321" s="13"/>
    </row>
    <row r="322" spans="1:14" s="17" customFormat="1" ht="0.95" hidden="1" customHeight="1">
      <c r="A322" s="25"/>
      <c r="B322" s="94"/>
      <c r="C322" s="95"/>
      <c r="D322" s="96"/>
      <c r="E322" s="98"/>
      <c r="F322" s="98"/>
      <c r="G322" s="91"/>
      <c r="H322" s="91"/>
      <c r="I322" s="98"/>
      <c r="J322" s="91"/>
      <c r="K322" s="91"/>
      <c r="L322" s="91"/>
      <c r="M322" s="80"/>
      <c r="N322" s="13"/>
    </row>
    <row r="323" spans="1:14" s="17" customFormat="1" ht="0.95" hidden="1" customHeight="1">
      <c r="A323" s="25">
        <v>907</v>
      </c>
      <c r="B323" s="94"/>
      <c r="C323" s="95"/>
      <c r="D323" s="96"/>
      <c r="E323" s="98"/>
      <c r="F323" s="98"/>
      <c r="G323" s="91"/>
      <c r="H323" s="91"/>
      <c r="I323" s="98"/>
      <c r="J323" s="91"/>
      <c r="K323" s="91"/>
      <c r="L323" s="91"/>
      <c r="M323" s="80"/>
      <c r="N323" s="13"/>
    </row>
    <row r="324" spans="1:14" s="17" customFormat="1" ht="0.95" hidden="1" customHeight="1">
      <c r="A324" s="25"/>
      <c r="B324" s="94"/>
      <c r="C324" s="95"/>
      <c r="D324" s="96"/>
      <c r="E324" s="98"/>
      <c r="F324" s="98"/>
      <c r="G324" s="91"/>
      <c r="H324" s="91"/>
      <c r="I324" s="98"/>
      <c r="J324" s="91"/>
      <c r="K324" s="91"/>
      <c r="L324" s="91"/>
      <c r="M324" s="80"/>
      <c r="N324" s="13"/>
    </row>
    <row r="325" spans="1:14" s="17" customFormat="1" ht="0.95" hidden="1" customHeight="1">
      <c r="A325" s="25">
        <v>910</v>
      </c>
      <c r="B325" s="94"/>
      <c r="C325" s="95"/>
      <c r="D325" s="96"/>
      <c r="E325" s="98"/>
      <c r="F325" s="98"/>
      <c r="G325" s="91"/>
      <c r="H325" s="91"/>
      <c r="I325" s="98"/>
      <c r="J325" s="91"/>
      <c r="K325" s="91"/>
      <c r="L325" s="91"/>
      <c r="M325" s="80"/>
      <c r="N325" s="13"/>
    </row>
    <row r="326" spans="1:14" s="17" customFormat="1" ht="0.95" hidden="1" customHeight="1">
      <c r="A326" s="25">
        <v>911</v>
      </c>
      <c r="B326" s="94"/>
      <c r="C326" s="95"/>
      <c r="D326" s="96"/>
      <c r="E326" s="98"/>
      <c r="F326" s="98"/>
      <c r="G326" s="91"/>
      <c r="H326" s="91"/>
      <c r="I326" s="98"/>
      <c r="J326" s="91"/>
      <c r="K326" s="91"/>
      <c r="L326" s="91"/>
      <c r="M326" s="80"/>
      <c r="N326" s="13"/>
    </row>
    <row r="327" spans="1:14" s="17" customFormat="1" ht="0.95" hidden="1" customHeight="1">
      <c r="A327" s="25">
        <v>912</v>
      </c>
      <c r="B327" s="94"/>
      <c r="C327" s="95"/>
      <c r="D327" s="96"/>
      <c r="E327" s="98"/>
      <c r="F327" s="98"/>
      <c r="G327" s="91"/>
      <c r="H327" s="91"/>
      <c r="I327" s="98"/>
      <c r="J327" s="91"/>
      <c r="K327" s="91"/>
      <c r="L327" s="91"/>
      <c r="M327" s="80"/>
      <c r="N327" s="13"/>
    </row>
    <row r="328" spans="1:14" s="17" customFormat="1" ht="0.95" hidden="1" customHeight="1">
      <c r="A328" s="25"/>
      <c r="B328" s="94"/>
      <c r="C328" s="95"/>
      <c r="D328" s="96"/>
      <c r="E328" s="98"/>
      <c r="F328" s="98"/>
      <c r="G328" s="91"/>
      <c r="H328" s="91"/>
      <c r="I328" s="98"/>
      <c r="J328" s="91"/>
      <c r="K328" s="91"/>
      <c r="L328" s="91"/>
      <c r="M328" s="80"/>
      <c r="N328" s="13"/>
    </row>
    <row r="329" spans="1:14" s="17" customFormat="1" ht="0.95" hidden="1" customHeight="1">
      <c r="A329" s="25"/>
      <c r="B329" s="94"/>
      <c r="C329" s="95"/>
      <c r="D329" s="96"/>
      <c r="E329" s="98"/>
      <c r="F329" s="98"/>
      <c r="G329" s="91"/>
      <c r="H329" s="91"/>
      <c r="I329" s="98"/>
      <c r="J329" s="91"/>
      <c r="K329" s="91"/>
      <c r="L329" s="91"/>
      <c r="M329" s="80"/>
      <c r="N329" s="13"/>
    </row>
    <row r="330" spans="1:14" s="17" customFormat="1" ht="0.95" hidden="1" customHeight="1">
      <c r="A330" s="25">
        <v>920</v>
      </c>
      <c r="B330" s="94"/>
      <c r="C330" s="95"/>
      <c r="D330" s="96"/>
      <c r="E330" s="99"/>
      <c r="F330" s="99"/>
      <c r="G330" s="91"/>
      <c r="H330" s="91"/>
      <c r="I330" s="99"/>
      <c r="J330" s="91"/>
      <c r="K330" s="91"/>
      <c r="L330" s="91"/>
      <c r="M330" s="80"/>
      <c r="N330" s="13"/>
    </row>
    <row r="331" spans="1:14" s="17" customFormat="1" ht="0.95" hidden="1" customHeight="1">
      <c r="A331" s="25">
        <v>921</v>
      </c>
      <c r="B331" s="94"/>
      <c r="C331" s="95"/>
      <c r="D331" s="96"/>
      <c r="E331" s="99"/>
      <c r="F331" s="99"/>
      <c r="G331" s="91"/>
      <c r="H331" s="91"/>
      <c r="I331" s="99"/>
      <c r="J331" s="91"/>
      <c r="K331" s="91"/>
      <c r="L331" s="91"/>
      <c r="M331" s="80"/>
      <c r="N331" s="13"/>
    </row>
    <row r="332" spans="1:14" s="17" customFormat="1" ht="0.95" hidden="1" customHeight="1">
      <c r="A332" s="25">
        <v>922</v>
      </c>
      <c r="B332" s="94"/>
      <c r="C332" s="95"/>
      <c r="D332" s="96"/>
      <c r="E332" s="99"/>
      <c r="F332" s="99"/>
      <c r="G332" s="91"/>
      <c r="H332" s="91"/>
      <c r="I332" s="99"/>
      <c r="J332" s="91"/>
      <c r="K332" s="91"/>
      <c r="L332" s="91"/>
      <c r="M332" s="80"/>
      <c r="N332" s="13"/>
    </row>
    <row r="333" spans="1:14" s="17" customFormat="1" ht="0.95" hidden="1" customHeight="1">
      <c r="A333" s="25">
        <v>930</v>
      </c>
      <c r="B333" s="94"/>
      <c r="C333" s="95"/>
      <c r="D333" s="96"/>
      <c r="E333" s="98"/>
      <c r="F333" s="98"/>
      <c r="G333" s="91"/>
      <c r="H333" s="91"/>
      <c r="I333" s="98"/>
      <c r="J333" s="91"/>
      <c r="K333" s="91"/>
      <c r="L333" s="91"/>
      <c r="M333" s="80"/>
      <c r="N333" s="13"/>
    </row>
    <row r="334" spans="1:14" s="17" customFormat="1" ht="0.95" hidden="1" customHeight="1">
      <c r="A334" s="25">
        <v>931</v>
      </c>
      <c r="B334" s="94"/>
      <c r="C334" s="95"/>
      <c r="D334" s="96"/>
      <c r="E334" s="98"/>
      <c r="F334" s="98"/>
      <c r="G334" s="91"/>
      <c r="H334" s="91"/>
      <c r="I334" s="98"/>
      <c r="J334" s="91"/>
      <c r="K334" s="91"/>
      <c r="L334" s="91"/>
      <c r="M334" s="80"/>
      <c r="N334" s="13"/>
    </row>
    <row r="335" spans="1:14" s="17" customFormat="1" ht="0.95" hidden="1" customHeight="1">
      <c r="A335" s="25">
        <v>932</v>
      </c>
      <c r="B335" s="94"/>
      <c r="C335" s="95"/>
      <c r="D335" s="96"/>
      <c r="E335" s="98"/>
      <c r="F335" s="98"/>
      <c r="G335" s="91"/>
      <c r="H335" s="91"/>
      <c r="I335" s="98"/>
      <c r="J335" s="91"/>
      <c r="K335" s="91"/>
      <c r="L335" s="91"/>
      <c r="M335" s="80"/>
      <c r="N335" s="13"/>
    </row>
    <row r="336" spans="1:14" s="17" customFormat="1" ht="0.95" hidden="1" customHeight="1">
      <c r="A336" s="24">
        <v>935</v>
      </c>
      <c r="B336" s="94"/>
      <c r="C336" s="95"/>
      <c r="D336" s="96"/>
      <c r="E336" s="98"/>
      <c r="F336" s="98"/>
      <c r="G336" s="91"/>
      <c r="H336" s="91"/>
      <c r="I336" s="98"/>
      <c r="J336" s="91"/>
      <c r="K336" s="91"/>
      <c r="L336" s="91"/>
      <c r="M336" s="80"/>
      <c r="N336" s="13"/>
    </row>
    <row r="337" spans="1:14" s="17" customFormat="1" ht="0.95" hidden="1" customHeight="1">
      <c r="A337" s="24">
        <v>940</v>
      </c>
      <c r="B337" s="94"/>
      <c r="C337" s="95"/>
      <c r="D337" s="96"/>
      <c r="E337" s="98"/>
      <c r="F337" s="98"/>
      <c r="G337" s="91"/>
      <c r="H337" s="91"/>
      <c r="I337" s="98"/>
      <c r="J337" s="91"/>
      <c r="K337" s="91"/>
      <c r="L337" s="91"/>
      <c r="M337" s="80"/>
      <c r="N337" s="13"/>
    </row>
    <row r="338" spans="1:14" s="17" customFormat="1" ht="0.95" hidden="1" customHeight="1">
      <c r="A338" s="24">
        <v>950</v>
      </c>
      <c r="B338" s="94"/>
      <c r="C338" s="95"/>
      <c r="D338" s="96"/>
      <c r="E338" s="98"/>
      <c r="F338" s="98"/>
      <c r="G338" s="91"/>
      <c r="H338" s="91"/>
      <c r="I338" s="98"/>
      <c r="J338" s="91"/>
      <c r="K338" s="91"/>
      <c r="L338" s="91"/>
      <c r="M338" s="80"/>
      <c r="N338" s="13"/>
    </row>
    <row r="339" spans="1:14" s="17" customFormat="1" ht="0.95" hidden="1" customHeight="1">
      <c r="A339" s="25">
        <v>953</v>
      </c>
      <c r="B339" s="94"/>
      <c r="C339" s="95"/>
      <c r="D339" s="96"/>
      <c r="E339" s="98"/>
      <c r="F339" s="98"/>
      <c r="G339" s="91"/>
      <c r="H339" s="91"/>
      <c r="I339" s="98"/>
      <c r="J339" s="91"/>
      <c r="K339" s="91"/>
      <c r="L339" s="91"/>
      <c r="M339" s="80"/>
      <c r="N339" s="13"/>
    </row>
    <row r="340" spans="1:14" s="17" customFormat="1" ht="0.95" hidden="1" customHeight="1">
      <c r="A340" s="25">
        <v>954</v>
      </c>
      <c r="B340" s="94"/>
      <c r="C340" s="95"/>
      <c r="D340" s="96"/>
      <c r="E340" s="98"/>
      <c r="F340" s="98"/>
      <c r="G340" s="91"/>
      <c r="H340" s="91"/>
      <c r="I340" s="98"/>
      <c r="J340" s="91"/>
      <c r="K340" s="91"/>
      <c r="L340" s="91"/>
      <c r="M340" s="80"/>
      <c r="N340" s="13"/>
    </row>
    <row r="341" spans="1:14" s="17" customFormat="1" ht="0.95" hidden="1" customHeight="1">
      <c r="A341" s="43">
        <v>955</v>
      </c>
      <c r="B341" s="94"/>
      <c r="C341" s="95"/>
      <c r="D341" s="96"/>
      <c r="E341" s="98"/>
      <c r="F341" s="98"/>
      <c r="G341" s="91"/>
      <c r="H341" s="91"/>
      <c r="I341" s="98"/>
      <c r="J341" s="91"/>
      <c r="K341" s="91"/>
      <c r="L341" s="91"/>
      <c r="M341" s="80"/>
      <c r="N341" s="13"/>
    </row>
    <row r="342" spans="1:14" s="17" customFormat="1" ht="0.95" hidden="1" customHeight="1">
      <c r="A342" s="43">
        <v>956</v>
      </c>
      <c r="B342" s="94"/>
      <c r="C342" s="95"/>
      <c r="D342" s="96"/>
      <c r="E342" s="98"/>
      <c r="F342" s="98"/>
      <c r="G342" s="91"/>
      <c r="H342" s="91"/>
      <c r="I342" s="98"/>
      <c r="J342" s="91"/>
      <c r="K342" s="91"/>
      <c r="L342" s="91"/>
      <c r="M342" s="80"/>
      <c r="N342" s="13"/>
    </row>
    <row r="343" spans="1:14" ht="0.95" hidden="1" customHeight="1">
      <c r="A343" s="36">
        <v>958</v>
      </c>
      <c r="B343" s="94"/>
      <c r="C343" s="95"/>
      <c r="D343" s="96"/>
      <c r="E343" s="98"/>
      <c r="F343" s="98"/>
      <c r="G343" s="91"/>
      <c r="H343" s="91"/>
      <c r="I343" s="98"/>
      <c r="J343" s="91"/>
      <c r="K343" s="91"/>
      <c r="L343" s="91"/>
      <c r="M343" s="80"/>
      <c r="N343" s="13"/>
    </row>
    <row r="344" spans="1:14" ht="0.95" hidden="1" customHeight="1">
      <c r="A344" s="36">
        <v>959</v>
      </c>
      <c r="B344" s="94"/>
      <c r="C344" s="95"/>
      <c r="D344" s="96"/>
      <c r="E344" s="98"/>
      <c r="F344" s="98"/>
      <c r="G344" s="91"/>
      <c r="H344" s="91"/>
      <c r="I344" s="98"/>
      <c r="J344" s="91"/>
      <c r="K344" s="91"/>
      <c r="L344" s="91"/>
      <c r="M344" s="80"/>
      <c r="N344" s="13"/>
    </row>
    <row r="345" spans="1:14" ht="0.95" hidden="1" customHeight="1">
      <c r="A345" s="36">
        <v>960</v>
      </c>
      <c r="B345" s="94"/>
      <c r="C345" s="95"/>
      <c r="D345" s="96"/>
      <c r="E345" s="98"/>
      <c r="F345" s="98"/>
      <c r="G345" s="91"/>
      <c r="H345" s="91"/>
      <c r="I345" s="98"/>
      <c r="J345" s="91"/>
      <c r="K345" s="91"/>
      <c r="L345" s="91"/>
      <c r="M345" s="80"/>
      <c r="N345" s="13"/>
    </row>
    <row r="346" spans="1:14" ht="0.95" hidden="1" customHeight="1">
      <c r="A346" s="36"/>
      <c r="B346" s="100"/>
      <c r="C346" s="101"/>
      <c r="D346" s="96"/>
      <c r="E346" s="102"/>
      <c r="F346" s="102"/>
      <c r="G346" s="91"/>
      <c r="H346" s="91"/>
      <c r="I346" s="102"/>
      <c r="J346" s="91"/>
      <c r="K346" s="91"/>
      <c r="L346" s="91"/>
      <c r="M346" s="80"/>
    </row>
    <row r="347" spans="1:14" ht="0.95" hidden="1" customHeight="1">
      <c r="A347" s="36"/>
      <c r="B347" s="1949"/>
      <c r="C347" s="1949"/>
      <c r="D347" s="1949"/>
      <c r="E347" s="102"/>
      <c r="F347" s="102"/>
      <c r="G347" s="102"/>
      <c r="H347" s="102"/>
      <c r="I347" s="102"/>
      <c r="J347" s="102"/>
      <c r="K347" s="102"/>
      <c r="L347" s="102"/>
      <c r="M347" s="80"/>
    </row>
    <row r="348" spans="1:14" ht="0.95" hidden="1" customHeight="1">
      <c r="A348" s="36"/>
      <c r="B348" s="80"/>
      <c r="C348" s="80"/>
      <c r="D348" s="81"/>
      <c r="E348" s="82"/>
      <c r="F348" s="82"/>
      <c r="G348" s="82"/>
      <c r="H348" s="82"/>
      <c r="I348" s="82"/>
      <c r="J348" s="82"/>
      <c r="K348" s="82"/>
      <c r="L348" s="82"/>
      <c r="M348" s="80"/>
    </row>
    <row r="349" spans="1:14" ht="0.95" hidden="1" customHeight="1">
      <c r="A349" s="36"/>
      <c r="B349" s="80"/>
      <c r="C349" s="80"/>
      <c r="D349" s="81"/>
      <c r="E349" s="82"/>
      <c r="F349" s="82"/>
      <c r="G349" s="82"/>
      <c r="H349" s="82"/>
      <c r="I349" s="82"/>
      <c r="J349" s="82"/>
      <c r="K349" s="82"/>
      <c r="L349" s="82"/>
      <c r="M349" s="80"/>
    </row>
    <row r="350" spans="1:14" ht="19.5" customHeight="1">
      <c r="A350" s="36"/>
      <c r="B350" s="228"/>
      <c r="C350" s="391"/>
      <c r="D350" s="400"/>
      <c r="E350" s="223"/>
      <c r="F350" s="223"/>
      <c r="G350" s="223"/>
      <c r="H350" s="223"/>
      <c r="I350" s="223"/>
      <c r="J350" s="223"/>
      <c r="K350" s="223"/>
      <c r="L350" s="223"/>
      <c r="M350" s="7">
        <v>1</v>
      </c>
      <c r="N350" s="405"/>
    </row>
    <row r="351" spans="1:14" ht="21" customHeight="1">
      <c r="A351" s="36"/>
      <c r="B351" s="1952" t="str">
        <f>$B$7</f>
        <v>ОТЧЕТНИ ДАННИ ПО ЕБК ЗА ИЗПЪЛНЕНИЕТО НА БЮДЖЕТА</v>
      </c>
      <c r="C351" s="1952"/>
      <c r="D351" s="1952"/>
      <c r="E351" s="223"/>
      <c r="F351" s="223"/>
      <c r="G351" s="223"/>
      <c r="H351" s="223"/>
      <c r="I351" s="223"/>
      <c r="J351" s="223"/>
      <c r="K351" s="223"/>
      <c r="L351" s="223"/>
      <c r="M351" s="7">
        <v>1</v>
      </c>
      <c r="N351" s="405"/>
    </row>
    <row r="352" spans="1:14" ht="18.75" customHeight="1">
      <c r="A352" s="36"/>
      <c r="B352" s="228"/>
      <c r="C352" s="391"/>
      <c r="D352" s="400"/>
      <c r="E352" s="406" t="s">
        <v>874</v>
      </c>
      <c r="F352" s="406" t="s">
        <v>820</v>
      </c>
      <c r="G352" s="223"/>
      <c r="H352" s="223"/>
      <c r="I352" s="223"/>
      <c r="J352" s="223"/>
      <c r="K352" s="223"/>
      <c r="L352" s="223"/>
      <c r="M352" s="7">
        <v>1</v>
      </c>
      <c r="N352" s="405"/>
    </row>
    <row r="353" spans="1:14" ht="27" customHeight="1">
      <c r="A353" s="36"/>
      <c r="B353" s="1937" t="str">
        <f>$B$9</f>
        <v>ДГ МЕЧТА</v>
      </c>
      <c r="C353" s="1938"/>
      <c r="D353" s="1939"/>
      <c r="E353" s="115">
        <f>$E$9</f>
        <v>45292</v>
      </c>
      <c r="F353" s="407">
        <f>$F$9</f>
        <v>45565</v>
      </c>
      <c r="G353" s="223"/>
      <c r="H353" s="223"/>
      <c r="I353" s="223"/>
      <c r="J353" s="223"/>
      <c r="K353" s="223"/>
      <c r="L353" s="223"/>
      <c r="M353" s="7">
        <v>1</v>
      </c>
      <c r="N353" s="405"/>
    </row>
    <row r="354" spans="1:14">
      <c r="A354" s="36"/>
      <c r="B354" s="227" t="str">
        <f>$B$10</f>
        <v>(наименование на разпоредителя с бюджет)</v>
      </c>
      <c r="C354" s="228"/>
      <c r="D354" s="229"/>
      <c r="E354" s="237"/>
      <c r="F354" s="237"/>
      <c r="G354" s="223"/>
      <c r="H354" s="223"/>
      <c r="I354" s="223"/>
      <c r="J354" s="223"/>
      <c r="K354" s="223"/>
      <c r="L354" s="223"/>
      <c r="M354" s="7">
        <v>1</v>
      </c>
      <c r="N354" s="408"/>
    </row>
    <row r="355" spans="1:14" ht="5.25" customHeight="1">
      <c r="A355" s="36"/>
      <c r="B355" s="227"/>
      <c r="C355" s="228"/>
      <c r="D355" s="229"/>
      <c r="E355" s="409"/>
      <c r="F355" s="237"/>
      <c r="G355" s="223"/>
      <c r="H355" s="223"/>
      <c r="I355" s="223"/>
      <c r="J355" s="223"/>
      <c r="K355" s="223"/>
      <c r="L355" s="223"/>
      <c r="M355" s="7">
        <v>1</v>
      </c>
      <c r="N355" s="408"/>
    </row>
    <row r="356" spans="1:14" ht="27.75" customHeight="1">
      <c r="A356" s="36"/>
      <c r="B356" s="1940" t="e">
        <f>$B$12</f>
        <v>#N/A</v>
      </c>
      <c r="C356" s="1941"/>
      <c r="D356" s="1942"/>
      <c r="E356" s="410" t="s">
        <v>875</v>
      </c>
      <c r="F356" s="232">
        <f>$F$12</f>
        <v>0</v>
      </c>
      <c r="G356" s="223"/>
      <c r="H356" s="223"/>
      <c r="I356" s="223"/>
      <c r="J356" s="223"/>
      <c r="K356" s="223"/>
      <c r="L356" s="223"/>
      <c r="M356" s="7">
        <v>1</v>
      </c>
      <c r="N356" s="408"/>
    </row>
    <row r="357" spans="1:14">
      <c r="A357" s="36"/>
      <c r="B357" s="411" t="str">
        <f>$B$13</f>
        <v>(наименование на първостепенния разпоредител с бюджет)</v>
      </c>
      <c r="C357" s="6"/>
      <c r="D357" s="237"/>
      <c r="E357" s="409"/>
      <c r="F357" s="237"/>
      <c r="G357" s="223"/>
      <c r="H357" s="223"/>
      <c r="I357" s="223"/>
      <c r="J357" s="223"/>
      <c r="K357" s="223"/>
      <c r="L357" s="223"/>
      <c r="M357" s="7">
        <v>1</v>
      </c>
      <c r="N357" s="408"/>
    </row>
    <row r="358" spans="1:14" ht="21.75" customHeight="1">
      <c r="A358" s="36"/>
      <c r="B358" s="412"/>
      <c r="C358" s="412"/>
      <c r="D358" s="413"/>
      <c r="E358" s="238">
        <f>$E$15</f>
        <v>0</v>
      </c>
      <c r="F358" s="414" t="str">
        <f>+$F$15</f>
        <v>БЮДЖЕТ</v>
      </c>
      <c r="G358" s="239"/>
      <c r="H358" s="239"/>
      <c r="I358" s="239"/>
      <c r="J358" s="239"/>
      <c r="K358" s="239"/>
      <c r="L358" s="239"/>
      <c r="M358" s="7">
        <v>1</v>
      </c>
      <c r="N358" s="408"/>
    </row>
    <row r="359" spans="1:14" ht="16.5" thickBot="1">
      <c r="A359" s="36"/>
      <c r="B359" s="228"/>
      <c r="C359" s="391"/>
      <c r="D359" s="400"/>
      <c r="E359" s="223"/>
      <c r="F359" s="244"/>
      <c r="G359" s="244"/>
      <c r="H359" s="245" t="s">
        <v>459</v>
      </c>
      <c r="I359" s="244"/>
      <c r="J359" s="244"/>
      <c r="K359" s="244"/>
      <c r="L359" s="246" t="s">
        <v>459</v>
      </c>
      <c r="M359" s="7">
        <v>1</v>
      </c>
      <c r="N359" s="408"/>
    </row>
    <row r="360" spans="1:14" ht="22.5" customHeight="1">
      <c r="A360" s="36"/>
      <c r="B360" s="415"/>
      <c r="C360" s="416"/>
      <c r="D360" s="417" t="s">
        <v>901</v>
      </c>
      <c r="E360" s="1993" t="str">
        <f>CONCATENATE("Уточнен план ", $C$3, " - ТРАНСФЕРИ и ВРЕМ. БЕЗЛ. ЗАЕМИ")</f>
        <v>Уточнен план 2024 - ТРАНСФЕРИ и ВРЕМ. БЕЗЛ. ЗАЕМИ</v>
      </c>
      <c r="F360" s="1994"/>
      <c r="G360" s="1994"/>
      <c r="H360" s="1995"/>
      <c r="I360" s="1996" t="str">
        <f>CONCATENATE("Отчет ", $C$3, " - ТРАНСФЕРИ и ВРЕМ. БЕЗЛ. ЗАЕМИ")</f>
        <v>Отчет 2024 - ТРАНСФЕРИ и ВРЕМ. БЕЗЛ. ЗАЕМИ</v>
      </c>
      <c r="J360" s="1997"/>
      <c r="K360" s="1997"/>
      <c r="L360" s="1998"/>
      <c r="M360" s="7">
        <v>1</v>
      </c>
      <c r="N360" s="408"/>
    </row>
    <row r="361" spans="1:14" ht="48" customHeight="1">
      <c r="A361" s="36"/>
      <c r="B361" s="418" t="s">
        <v>62</v>
      </c>
      <c r="C361" s="419" t="s">
        <v>460</v>
      </c>
      <c r="D361" s="420" t="s">
        <v>664</v>
      </c>
      <c r="E361" s="137" t="str">
        <f t="shared" ref="E361:L362" si="80">E20</f>
        <v>Уточнен план                Общо</v>
      </c>
      <c r="F361" s="1395" t="str">
        <f t="shared" si="80"/>
        <v>държавни дейности</v>
      </c>
      <c r="G361" s="1396" t="str">
        <f t="shared" si="80"/>
        <v>местни дейности</v>
      </c>
      <c r="H361" s="1397" t="str">
        <f t="shared" si="80"/>
        <v>дофинансиране</v>
      </c>
      <c r="I361" s="421" t="str">
        <f t="shared" si="80"/>
        <v>държавни дейности -ОТЧЕТ</v>
      </c>
      <c r="J361" s="422" t="str">
        <f t="shared" si="80"/>
        <v>местни дейности - ОТЧЕТ</v>
      </c>
      <c r="K361" s="423" t="str">
        <f t="shared" si="80"/>
        <v>дофинансиране - ОТЧЕТ</v>
      </c>
      <c r="L361" s="424" t="str">
        <f t="shared" si="80"/>
        <v>ОТЧЕТ                                    ОБЩО</v>
      </c>
      <c r="M361" s="7">
        <v>1</v>
      </c>
      <c r="N361" s="408"/>
    </row>
    <row r="362" spans="1:14" ht="18.75">
      <c r="A362" s="36">
        <v>1</v>
      </c>
      <c r="B362" s="425" t="s">
        <v>902</v>
      </c>
      <c r="C362" s="426"/>
      <c r="D362" s="427" t="s">
        <v>665</v>
      </c>
      <c r="E362" s="428" t="str">
        <f t="shared" si="80"/>
        <v>(1)</v>
      </c>
      <c r="F362" s="429" t="str">
        <f t="shared" si="80"/>
        <v>(2)</v>
      </c>
      <c r="G362" s="430" t="str">
        <f t="shared" si="80"/>
        <v>(3)</v>
      </c>
      <c r="H362" s="431" t="str">
        <f t="shared" si="80"/>
        <v>(4)</v>
      </c>
      <c r="I362" s="261" t="str">
        <f t="shared" si="80"/>
        <v>(5)</v>
      </c>
      <c r="J362" s="262" t="str">
        <f t="shared" si="80"/>
        <v>(6)</v>
      </c>
      <c r="K362" s="263" t="str">
        <f t="shared" si="80"/>
        <v>(7)</v>
      </c>
      <c r="L362" s="432" t="str">
        <f t="shared" si="80"/>
        <v>(8)</v>
      </c>
      <c r="M362" s="7">
        <v>1</v>
      </c>
      <c r="N362" s="408"/>
    </row>
    <row r="363" spans="1:14">
      <c r="A363" s="36">
        <v>2</v>
      </c>
      <c r="B363" s="433"/>
      <c r="C363" s="434"/>
      <c r="D363" s="435"/>
      <c r="E363" s="436"/>
      <c r="F363" s="437"/>
      <c r="G363" s="437"/>
      <c r="H363" s="437"/>
      <c r="I363" s="437"/>
      <c r="J363" s="437"/>
      <c r="K363" s="437"/>
      <c r="L363" s="389"/>
      <c r="M363" s="7">
        <v>1</v>
      </c>
      <c r="N363" s="408"/>
    </row>
    <row r="364" spans="1:14" s="15" customFormat="1" ht="18.75" hidden="1" customHeight="1">
      <c r="A364" s="39">
        <v>5</v>
      </c>
      <c r="B364" s="438">
        <v>3000</v>
      </c>
      <c r="C364" s="1950" t="s">
        <v>270</v>
      </c>
      <c r="D364" s="1951"/>
      <c r="E364" s="1366">
        <f t="shared" ref="E364:L364" si="81">SUM(E365:E377)</f>
        <v>0</v>
      </c>
      <c r="F364" s="439">
        <f t="shared" si="81"/>
        <v>0</v>
      </c>
      <c r="G364" s="440">
        <f t="shared" si="81"/>
        <v>0</v>
      </c>
      <c r="H364" s="441">
        <f>SUM(H365:H377)</f>
        <v>0</v>
      </c>
      <c r="I364" s="439">
        <f t="shared" si="81"/>
        <v>0</v>
      </c>
      <c r="J364" s="440">
        <f t="shared" si="81"/>
        <v>0</v>
      </c>
      <c r="K364" s="441">
        <f>SUM(K365:K377)</f>
        <v>0</v>
      </c>
      <c r="L364" s="1366">
        <f t="shared" si="81"/>
        <v>0</v>
      </c>
      <c r="M364" s="7" t="str">
        <f t="shared" ref="M364:M427" si="82">(IF($E364&lt;&gt;0,$M$2,IF($L364&lt;&gt;0,$M$2,"")))</f>
        <v/>
      </c>
      <c r="N364" s="408"/>
    </row>
    <row r="365" spans="1:14" ht="18.75" hidden="1" customHeight="1">
      <c r="A365" s="36">
        <v>10</v>
      </c>
      <c r="B365" s="181"/>
      <c r="C365" s="150">
        <v>3020</v>
      </c>
      <c r="D365" s="151" t="s">
        <v>271</v>
      </c>
      <c r="E365" s="1367">
        <f t="shared" ref="E365:E421" si="83">F365+G365+H365</f>
        <v>0</v>
      </c>
      <c r="F365" s="482">
        <v>0</v>
      </c>
      <c r="G365" s="483">
        <v>0</v>
      </c>
      <c r="H365" s="154">
        <v>0</v>
      </c>
      <c r="I365" s="482">
        <v>0</v>
      </c>
      <c r="J365" s="483">
        <v>0</v>
      </c>
      <c r="K365" s="154">
        <v>0</v>
      </c>
      <c r="L365" s="1367">
        <f>I365+J365+K365</f>
        <v>0</v>
      </c>
      <c r="M365" s="7" t="str">
        <f t="shared" si="82"/>
        <v/>
      </c>
      <c r="N365" s="408"/>
    </row>
    <row r="366" spans="1:14" ht="18.75" hidden="1" customHeight="1">
      <c r="A366" s="44">
        <v>20</v>
      </c>
      <c r="B366" s="181"/>
      <c r="C366" s="156">
        <v>3040</v>
      </c>
      <c r="D366" s="442" t="s">
        <v>272</v>
      </c>
      <c r="E366" s="1368">
        <f t="shared" si="83"/>
        <v>0</v>
      </c>
      <c r="F366" s="484">
        <v>0</v>
      </c>
      <c r="G366" s="485">
        <v>0</v>
      </c>
      <c r="H366" s="160">
        <v>0</v>
      </c>
      <c r="I366" s="484">
        <v>0</v>
      </c>
      <c r="J366" s="485">
        <v>0</v>
      </c>
      <c r="K366" s="160">
        <v>0</v>
      </c>
      <c r="L366" s="1368">
        <f t="shared" ref="L366:L377" si="84">I366+J366+K366</f>
        <v>0</v>
      </c>
      <c r="M366" s="7" t="str">
        <f t="shared" si="82"/>
        <v/>
      </c>
      <c r="N366" s="408"/>
    </row>
    <row r="367" spans="1:14" ht="18.75" hidden="1" customHeight="1">
      <c r="A367" s="36">
        <v>25</v>
      </c>
      <c r="B367" s="181"/>
      <c r="C367" s="156">
        <v>3041</v>
      </c>
      <c r="D367" s="157" t="s">
        <v>325</v>
      </c>
      <c r="E367" s="1368">
        <f t="shared" si="83"/>
        <v>0</v>
      </c>
      <c r="F367" s="484">
        <v>0</v>
      </c>
      <c r="G367" s="485">
        <v>0</v>
      </c>
      <c r="H367" s="160">
        <v>0</v>
      </c>
      <c r="I367" s="484">
        <v>0</v>
      </c>
      <c r="J367" s="485">
        <v>0</v>
      </c>
      <c r="K367" s="160">
        <v>0</v>
      </c>
      <c r="L367" s="1368">
        <f t="shared" si="84"/>
        <v>0</v>
      </c>
      <c r="M367" s="7" t="str">
        <f t="shared" si="82"/>
        <v/>
      </c>
      <c r="N367" s="408"/>
    </row>
    <row r="368" spans="1:14" ht="18.75" hidden="1" customHeight="1">
      <c r="A368" s="36">
        <v>30</v>
      </c>
      <c r="B368" s="149"/>
      <c r="C368" s="156">
        <v>3042</v>
      </c>
      <c r="D368" s="157" t="s">
        <v>326</v>
      </c>
      <c r="E368" s="1368">
        <f t="shared" si="83"/>
        <v>0</v>
      </c>
      <c r="F368" s="484">
        <v>0</v>
      </c>
      <c r="G368" s="485">
        <v>0</v>
      </c>
      <c r="H368" s="160">
        <v>0</v>
      </c>
      <c r="I368" s="484">
        <v>0</v>
      </c>
      <c r="J368" s="485">
        <v>0</v>
      </c>
      <c r="K368" s="160">
        <v>0</v>
      </c>
      <c r="L368" s="1368">
        <f t="shared" si="84"/>
        <v>0</v>
      </c>
      <c r="M368" s="7" t="str">
        <f t="shared" si="82"/>
        <v/>
      </c>
      <c r="N368" s="408"/>
    </row>
    <row r="369" spans="1:14" ht="18.75" hidden="1" customHeight="1">
      <c r="A369" s="36">
        <v>35</v>
      </c>
      <c r="B369" s="149"/>
      <c r="C369" s="156">
        <v>3043</v>
      </c>
      <c r="D369" s="157" t="s">
        <v>273</v>
      </c>
      <c r="E369" s="1368">
        <f t="shared" si="83"/>
        <v>0</v>
      </c>
      <c r="F369" s="484">
        <v>0</v>
      </c>
      <c r="G369" s="485">
        <v>0</v>
      </c>
      <c r="H369" s="160">
        <v>0</v>
      </c>
      <c r="I369" s="484">
        <v>0</v>
      </c>
      <c r="J369" s="485">
        <v>0</v>
      </c>
      <c r="K369" s="160">
        <v>0</v>
      </c>
      <c r="L369" s="1368">
        <f t="shared" si="84"/>
        <v>0</v>
      </c>
      <c r="M369" s="7" t="str">
        <f t="shared" si="82"/>
        <v/>
      </c>
      <c r="N369" s="408"/>
    </row>
    <row r="370" spans="1:14" ht="18.75" hidden="1" customHeight="1">
      <c r="A370" s="36">
        <v>36</v>
      </c>
      <c r="B370" s="149"/>
      <c r="C370" s="443">
        <v>3048</v>
      </c>
      <c r="D370" s="444" t="s">
        <v>274</v>
      </c>
      <c r="E370" s="1369">
        <f t="shared" si="83"/>
        <v>0</v>
      </c>
      <c r="F370" s="1452">
        <v>0</v>
      </c>
      <c r="G370" s="1453">
        <v>0</v>
      </c>
      <c r="H370" s="447">
        <v>0</v>
      </c>
      <c r="I370" s="1452">
        <v>0</v>
      </c>
      <c r="J370" s="1453">
        <v>0</v>
      </c>
      <c r="K370" s="447">
        <v>0</v>
      </c>
      <c r="L370" s="1369">
        <f t="shared" si="84"/>
        <v>0</v>
      </c>
      <c r="M370" s="7" t="str">
        <f t="shared" si="82"/>
        <v/>
      </c>
      <c r="N370" s="408"/>
    </row>
    <row r="371" spans="1:14" ht="18.75" hidden="1" customHeight="1">
      <c r="A371" s="36">
        <v>45</v>
      </c>
      <c r="B371" s="149"/>
      <c r="C371" s="448">
        <v>3050</v>
      </c>
      <c r="D371" s="449" t="s">
        <v>275</v>
      </c>
      <c r="E371" s="1370">
        <f t="shared" si="83"/>
        <v>0</v>
      </c>
      <c r="F371" s="1454">
        <v>0</v>
      </c>
      <c r="G371" s="1455">
        <v>0</v>
      </c>
      <c r="H371" s="452">
        <v>0</v>
      </c>
      <c r="I371" s="1454">
        <v>0</v>
      </c>
      <c r="J371" s="1455">
        <v>0</v>
      </c>
      <c r="K371" s="452">
        <v>0</v>
      </c>
      <c r="L371" s="1370">
        <f t="shared" si="84"/>
        <v>0</v>
      </c>
      <c r="M371" s="7" t="str">
        <f t="shared" si="82"/>
        <v/>
      </c>
      <c r="N371" s="408"/>
    </row>
    <row r="372" spans="1:14" ht="18.75" hidden="1" customHeight="1">
      <c r="A372" s="36">
        <v>50</v>
      </c>
      <c r="B372" s="149"/>
      <c r="C372" s="443">
        <v>3061</v>
      </c>
      <c r="D372" s="444" t="s">
        <v>276</v>
      </c>
      <c r="E372" s="1369">
        <f t="shared" si="83"/>
        <v>0</v>
      </c>
      <c r="F372" s="1452">
        <v>0</v>
      </c>
      <c r="G372" s="1453">
        <v>0</v>
      </c>
      <c r="H372" s="447">
        <v>0</v>
      </c>
      <c r="I372" s="1452">
        <v>0</v>
      </c>
      <c r="J372" s="1453">
        <v>0</v>
      </c>
      <c r="K372" s="447">
        <v>0</v>
      </c>
      <c r="L372" s="1369">
        <f t="shared" si="84"/>
        <v>0</v>
      </c>
      <c r="M372" s="7" t="str">
        <f t="shared" si="82"/>
        <v/>
      </c>
      <c r="N372" s="408"/>
    </row>
    <row r="373" spans="1:14" ht="18.75" hidden="1" customHeight="1">
      <c r="A373" s="36">
        <v>60</v>
      </c>
      <c r="B373" s="149"/>
      <c r="C373" s="448">
        <v>3081</v>
      </c>
      <c r="D373" s="449" t="s">
        <v>277</v>
      </c>
      <c r="E373" s="1370">
        <f t="shared" si="83"/>
        <v>0</v>
      </c>
      <c r="F373" s="1454">
        <v>0</v>
      </c>
      <c r="G373" s="1455">
        <v>0</v>
      </c>
      <c r="H373" s="452">
        <v>0</v>
      </c>
      <c r="I373" s="1454">
        <v>0</v>
      </c>
      <c r="J373" s="1455">
        <v>0</v>
      </c>
      <c r="K373" s="452">
        <v>0</v>
      </c>
      <c r="L373" s="1370">
        <f t="shared" si="84"/>
        <v>0</v>
      </c>
      <c r="M373" s="7" t="str">
        <f t="shared" si="82"/>
        <v/>
      </c>
      <c r="N373" s="408"/>
    </row>
    <row r="374" spans="1:14" ht="18.75" hidden="1" customHeight="1">
      <c r="A374" s="36"/>
      <c r="B374" s="149"/>
      <c r="C374" s="156">
        <v>3082</v>
      </c>
      <c r="D374" s="157" t="s">
        <v>278</v>
      </c>
      <c r="E374" s="1368">
        <f t="shared" si="83"/>
        <v>0</v>
      </c>
      <c r="F374" s="484">
        <v>0</v>
      </c>
      <c r="G374" s="485">
        <v>0</v>
      </c>
      <c r="H374" s="160">
        <v>0</v>
      </c>
      <c r="I374" s="484">
        <v>0</v>
      </c>
      <c r="J374" s="485">
        <v>0</v>
      </c>
      <c r="K374" s="160">
        <v>0</v>
      </c>
      <c r="L374" s="1368">
        <f t="shared" si="84"/>
        <v>0</v>
      </c>
      <c r="M374" s="7" t="str">
        <f t="shared" si="82"/>
        <v/>
      </c>
      <c r="N374" s="408"/>
    </row>
    <row r="375" spans="1:14" ht="18.75" hidden="1" customHeight="1">
      <c r="A375" s="36">
        <v>65</v>
      </c>
      <c r="B375" s="149"/>
      <c r="C375" s="156">
        <v>3083</v>
      </c>
      <c r="D375" s="157" t="s">
        <v>279</v>
      </c>
      <c r="E375" s="1368">
        <f t="shared" si="83"/>
        <v>0</v>
      </c>
      <c r="F375" s="484">
        <v>0</v>
      </c>
      <c r="G375" s="485">
        <v>0</v>
      </c>
      <c r="H375" s="160">
        <v>0</v>
      </c>
      <c r="I375" s="484">
        <v>0</v>
      </c>
      <c r="J375" s="485">
        <v>0</v>
      </c>
      <c r="K375" s="160">
        <v>0</v>
      </c>
      <c r="L375" s="1368">
        <f t="shared" si="84"/>
        <v>0</v>
      </c>
      <c r="M375" s="7" t="str">
        <f t="shared" si="82"/>
        <v/>
      </c>
      <c r="N375" s="408"/>
    </row>
    <row r="376" spans="1:14" ht="18.75" hidden="1" customHeight="1">
      <c r="A376" s="36">
        <v>65</v>
      </c>
      <c r="B376" s="149"/>
      <c r="C376" s="156">
        <v>3089</v>
      </c>
      <c r="D376" s="453" t="s">
        <v>280</v>
      </c>
      <c r="E376" s="1368">
        <f t="shared" si="83"/>
        <v>0</v>
      </c>
      <c r="F376" s="484">
        <v>0</v>
      </c>
      <c r="G376" s="485">
        <v>0</v>
      </c>
      <c r="H376" s="160">
        <v>0</v>
      </c>
      <c r="I376" s="484">
        <v>0</v>
      </c>
      <c r="J376" s="485">
        <v>0</v>
      </c>
      <c r="K376" s="160">
        <v>0</v>
      </c>
      <c r="L376" s="1368">
        <f t="shared" si="84"/>
        <v>0</v>
      </c>
      <c r="M376" s="7" t="str">
        <f t="shared" si="82"/>
        <v/>
      </c>
      <c r="N376" s="408"/>
    </row>
    <row r="377" spans="1:14" ht="18.75" hidden="1" customHeight="1">
      <c r="A377" s="36">
        <v>65</v>
      </c>
      <c r="B377" s="149"/>
      <c r="C377" s="179">
        <v>3090</v>
      </c>
      <c r="D377" s="172" t="s">
        <v>302</v>
      </c>
      <c r="E377" s="1371">
        <f t="shared" si="83"/>
        <v>0</v>
      </c>
      <c r="F377" s="486">
        <v>0</v>
      </c>
      <c r="G377" s="487">
        <v>0</v>
      </c>
      <c r="H377" s="175">
        <v>0</v>
      </c>
      <c r="I377" s="486">
        <v>0</v>
      </c>
      <c r="J377" s="487">
        <v>0</v>
      </c>
      <c r="K377" s="175">
        <v>0</v>
      </c>
      <c r="L377" s="1371">
        <f t="shared" si="84"/>
        <v>0</v>
      </c>
      <c r="M377" s="7" t="str">
        <f t="shared" si="82"/>
        <v/>
      </c>
      <c r="N377" s="408"/>
    </row>
    <row r="378" spans="1:14" s="15" customFormat="1" ht="18.75" hidden="1" customHeight="1">
      <c r="A378" s="39">
        <v>70</v>
      </c>
      <c r="B378" s="454">
        <v>3100</v>
      </c>
      <c r="C378" s="1914" t="s">
        <v>281</v>
      </c>
      <c r="D378" s="1915"/>
      <c r="E378" s="1366">
        <f t="shared" ref="E378:L378" si="85">SUM(E379:E385)</f>
        <v>0</v>
      </c>
      <c r="F378" s="455">
        <f t="shared" si="85"/>
        <v>0</v>
      </c>
      <c r="G378" s="456">
        <f t="shared" si="85"/>
        <v>0</v>
      </c>
      <c r="H378" s="441">
        <f>SUM(H379:H385)</f>
        <v>0</v>
      </c>
      <c r="I378" s="455">
        <f t="shared" si="85"/>
        <v>0</v>
      </c>
      <c r="J378" s="440">
        <f t="shared" si="85"/>
        <v>0</v>
      </c>
      <c r="K378" s="441">
        <f>SUM(K379:K385)</f>
        <v>0</v>
      </c>
      <c r="L378" s="1366">
        <f t="shared" si="85"/>
        <v>0</v>
      </c>
      <c r="M378" s="7" t="str">
        <f t="shared" si="82"/>
        <v/>
      </c>
      <c r="N378" s="408"/>
    </row>
    <row r="379" spans="1:14" ht="18.75" hidden="1" customHeight="1">
      <c r="A379" s="45">
        <v>75</v>
      </c>
      <c r="B379" s="149"/>
      <c r="C379" s="457">
        <v>3110</v>
      </c>
      <c r="D379" s="458" t="s">
        <v>903</v>
      </c>
      <c r="E379" s="1372">
        <f t="shared" si="83"/>
        <v>0</v>
      </c>
      <c r="F379" s="1700">
        <v>0</v>
      </c>
      <c r="G379" s="1708">
        <v>0</v>
      </c>
      <c r="H379" s="1699">
        <v>0</v>
      </c>
      <c r="I379" s="1700">
        <v>0</v>
      </c>
      <c r="J379" s="1708">
        <v>0</v>
      </c>
      <c r="K379" s="1699">
        <v>0</v>
      </c>
      <c r="L379" s="1372">
        <f t="shared" ref="L379:L385" si="86">I379+J379+K379</f>
        <v>0</v>
      </c>
      <c r="M379" s="7" t="str">
        <f t="shared" si="82"/>
        <v/>
      </c>
      <c r="N379" s="408"/>
    </row>
    <row r="380" spans="1:14" ht="18.75" hidden="1" customHeight="1">
      <c r="A380" s="23">
        <v>80</v>
      </c>
      <c r="B380" s="461"/>
      <c r="C380" s="448">
        <v>3111</v>
      </c>
      <c r="D380" s="462" t="s">
        <v>904</v>
      </c>
      <c r="E380" s="1370">
        <f t="shared" si="83"/>
        <v>0</v>
      </c>
      <c r="F380" s="1709"/>
      <c r="G380" s="1707">
        <v>0</v>
      </c>
      <c r="H380" s="452">
        <v>0</v>
      </c>
      <c r="I380" s="1709"/>
      <c r="J380" s="1707">
        <v>0</v>
      </c>
      <c r="K380" s="452">
        <v>0</v>
      </c>
      <c r="L380" s="1370">
        <f t="shared" si="86"/>
        <v>0</v>
      </c>
      <c r="M380" s="7" t="str">
        <f t="shared" si="82"/>
        <v/>
      </c>
      <c r="N380" s="408"/>
    </row>
    <row r="381" spans="1:14" ht="27" hidden="1" customHeight="1">
      <c r="A381" s="23">
        <v>85</v>
      </c>
      <c r="B381" s="461"/>
      <c r="C381" s="156">
        <v>3112</v>
      </c>
      <c r="D381" s="196" t="s">
        <v>905</v>
      </c>
      <c r="E381" s="1368">
        <f t="shared" si="83"/>
        <v>0</v>
      </c>
      <c r="F381" s="1710">
        <v>0</v>
      </c>
      <c r="G381" s="159"/>
      <c r="H381" s="160">
        <v>0</v>
      </c>
      <c r="I381" s="1710">
        <v>0</v>
      </c>
      <c r="J381" s="159"/>
      <c r="K381" s="160">
        <v>0</v>
      </c>
      <c r="L381" s="1368">
        <f t="shared" si="86"/>
        <v>0</v>
      </c>
      <c r="M381" s="7" t="str">
        <f t="shared" si="82"/>
        <v/>
      </c>
      <c r="N381" s="408"/>
    </row>
    <row r="382" spans="1:14" ht="18.75" hidden="1" customHeight="1">
      <c r="A382" s="23">
        <v>90</v>
      </c>
      <c r="B382" s="461"/>
      <c r="C382" s="156">
        <v>3113</v>
      </c>
      <c r="D382" s="196" t="s">
        <v>282</v>
      </c>
      <c r="E382" s="1368">
        <f t="shared" si="83"/>
        <v>0</v>
      </c>
      <c r="F382" s="158"/>
      <c r="G382" s="159"/>
      <c r="H382" s="160">
        <v>0</v>
      </c>
      <c r="I382" s="158"/>
      <c r="J382" s="159"/>
      <c r="K382" s="160">
        <v>0</v>
      </c>
      <c r="L382" s="1368">
        <f t="shared" si="86"/>
        <v>0</v>
      </c>
      <c r="M382" s="7" t="str">
        <f t="shared" si="82"/>
        <v/>
      </c>
      <c r="N382" s="408"/>
    </row>
    <row r="383" spans="1:14" ht="33" hidden="1" customHeight="1">
      <c r="A383" s="23">
        <v>91</v>
      </c>
      <c r="B383" s="461"/>
      <c r="C383" s="156">
        <v>3118</v>
      </c>
      <c r="D383" s="196" t="s">
        <v>2042</v>
      </c>
      <c r="E383" s="1368">
        <f t="shared" si="83"/>
        <v>0</v>
      </c>
      <c r="F383" s="158"/>
      <c r="G383" s="159"/>
      <c r="H383" s="160">
        <v>0</v>
      </c>
      <c r="I383" s="158"/>
      <c r="J383" s="159"/>
      <c r="K383" s="160">
        <v>0</v>
      </c>
      <c r="L383" s="1368">
        <f t="shared" si="86"/>
        <v>0</v>
      </c>
      <c r="M383" s="7" t="str">
        <f t="shared" si="82"/>
        <v/>
      </c>
      <c r="N383" s="408"/>
    </row>
    <row r="384" spans="1:14" ht="30.75" hidden="1" customHeight="1">
      <c r="A384" s="23"/>
      <c r="B384" s="461"/>
      <c r="C384" s="443">
        <v>3128</v>
      </c>
      <c r="D384" s="463" t="s">
        <v>2041</v>
      </c>
      <c r="E384" s="1373">
        <f t="shared" si="83"/>
        <v>0</v>
      </c>
      <c r="F384" s="445"/>
      <c r="G384" s="446"/>
      <c r="H384" s="447">
        <v>0</v>
      </c>
      <c r="I384" s="445"/>
      <c r="J384" s="446"/>
      <c r="K384" s="447">
        <v>0</v>
      </c>
      <c r="L384" s="1373">
        <f t="shared" si="86"/>
        <v>0</v>
      </c>
      <c r="M384" s="7" t="str">
        <f t="shared" si="82"/>
        <v/>
      </c>
      <c r="N384" s="408"/>
    </row>
    <row r="385" spans="1:14" ht="18.75" hidden="1" customHeight="1">
      <c r="A385" s="23">
        <v>100</v>
      </c>
      <c r="B385" s="149"/>
      <c r="C385" s="464">
        <v>3120</v>
      </c>
      <c r="D385" s="465" t="s">
        <v>1974</v>
      </c>
      <c r="E385" s="1374">
        <f t="shared" si="83"/>
        <v>0</v>
      </c>
      <c r="F385" s="466"/>
      <c r="G385" s="467"/>
      <c r="H385" s="468">
        <v>0</v>
      </c>
      <c r="I385" s="466"/>
      <c r="J385" s="467"/>
      <c r="K385" s="468">
        <v>0</v>
      </c>
      <c r="L385" s="1374">
        <f t="shared" si="86"/>
        <v>0</v>
      </c>
      <c r="M385" s="7" t="str">
        <f t="shared" si="82"/>
        <v/>
      </c>
      <c r="N385" s="408"/>
    </row>
    <row r="386" spans="1:14" s="15" customFormat="1" ht="18.75" hidden="1" customHeight="1">
      <c r="A386" s="22">
        <v>115</v>
      </c>
      <c r="B386" s="454">
        <v>3200</v>
      </c>
      <c r="C386" s="1914" t="s">
        <v>303</v>
      </c>
      <c r="D386" s="1915"/>
      <c r="E386" s="1366">
        <f t="shared" ref="E386:L386" si="87">SUM(E387:E390)</f>
        <v>0</v>
      </c>
      <c r="F386" s="455">
        <f t="shared" si="87"/>
        <v>0</v>
      </c>
      <c r="G386" s="469">
        <f t="shared" si="87"/>
        <v>0</v>
      </c>
      <c r="H386" s="441">
        <f>SUM(H387:H390)</f>
        <v>0</v>
      </c>
      <c r="I386" s="455">
        <f t="shared" si="87"/>
        <v>0</v>
      </c>
      <c r="J386" s="440">
        <f t="shared" si="87"/>
        <v>0</v>
      </c>
      <c r="K386" s="441">
        <f>SUM(K387:K390)</f>
        <v>0</v>
      </c>
      <c r="L386" s="1366">
        <f t="shared" si="87"/>
        <v>0</v>
      </c>
      <c r="M386" s="7" t="str">
        <f t="shared" si="82"/>
        <v/>
      </c>
      <c r="N386" s="408"/>
    </row>
    <row r="387" spans="1:14" ht="18.75" hidden="1" customHeight="1">
      <c r="A387" s="22">
        <v>120</v>
      </c>
      <c r="B387" s="149"/>
      <c r="C387" s="150">
        <v>3210</v>
      </c>
      <c r="D387" s="204" t="s">
        <v>283</v>
      </c>
      <c r="E387" s="1367">
        <f t="shared" si="83"/>
        <v>0</v>
      </c>
      <c r="F387" s="482">
        <v>0</v>
      </c>
      <c r="G387" s="483">
        <v>0</v>
      </c>
      <c r="H387" s="154">
        <v>0</v>
      </c>
      <c r="I387" s="482">
        <v>0</v>
      </c>
      <c r="J387" s="483">
        <v>0</v>
      </c>
      <c r="K387" s="154">
        <v>0</v>
      </c>
      <c r="L387" s="1367">
        <f>I387+J387+K387</f>
        <v>0</v>
      </c>
      <c r="M387" s="7" t="str">
        <f t="shared" si="82"/>
        <v/>
      </c>
      <c r="N387" s="408"/>
    </row>
    <row r="388" spans="1:14" ht="18.75" hidden="1" customHeight="1">
      <c r="A388" s="23">
        <v>125</v>
      </c>
      <c r="B388" s="181"/>
      <c r="C388" s="443">
        <v>3220</v>
      </c>
      <c r="D388" s="463" t="s">
        <v>245</v>
      </c>
      <c r="E388" s="1369">
        <f t="shared" si="83"/>
        <v>0</v>
      </c>
      <c r="F388" s="1452">
        <v>0</v>
      </c>
      <c r="G388" s="1453">
        <v>0</v>
      </c>
      <c r="H388" s="447">
        <v>0</v>
      </c>
      <c r="I388" s="1452">
        <v>0</v>
      </c>
      <c r="J388" s="1453">
        <v>0</v>
      </c>
      <c r="K388" s="447">
        <v>0</v>
      </c>
      <c r="L388" s="1369">
        <f>I388+J388+K388</f>
        <v>0</v>
      </c>
      <c r="M388" s="7" t="str">
        <f t="shared" si="82"/>
        <v/>
      </c>
      <c r="N388" s="408"/>
    </row>
    <row r="389" spans="1:14" ht="18.75" hidden="1" customHeight="1">
      <c r="A389" s="23">
        <v>130</v>
      </c>
      <c r="B389" s="149"/>
      <c r="C389" s="448">
        <v>3230</v>
      </c>
      <c r="D389" s="462" t="s">
        <v>304</v>
      </c>
      <c r="E389" s="1370">
        <f t="shared" si="83"/>
        <v>0</v>
      </c>
      <c r="F389" s="1454">
        <v>0</v>
      </c>
      <c r="G389" s="1455">
        <v>0</v>
      </c>
      <c r="H389" s="452">
        <v>0</v>
      </c>
      <c r="I389" s="1454">
        <v>0</v>
      </c>
      <c r="J389" s="1455">
        <v>0</v>
      </c>
      <c r="K389" s="452">
        <v>0</v>
      </c>
      <c r="L389" s="1370">
        <f>I389+J389+K389</f>
        <v>0</v>
      </c>
      <c r="M389" s="7" t="str">
        <f t="shared" si="82"/>
        <v/>
      </c>
      <c r="N389" s="408"/>
    </row>
    <row r="390" spans="1:14" ht="18.75" hidden="1" customHeight="1">
      <c r="A390" s="36">
        <v>135</v>
      </c>
      <c r="B390" s="149"/>
      <c r="C390" s="179">
        <v>3240</v>
      </c>
      <c r="D390" s="470" t="s">
        <v>305</v>
      </c>
      <c r="E390" s="1371">
        <f t="shared" si="83"/>
        <v>0</v>
      </c>
      <c r="F390" s="486">
        <v>0</v>
      </c>
      <c r="G390" s="487">
        <v>0</v>
      </c>
      <c r="H390" s="175">
        <v>0</v>
      </c>
      <c r="I390" s="486">
        <v>0</v>
      </c>
      <c r="J390" s="487">
        <v>0</v>
      </c>
      <c r="K390" s="175">
        <v>0</v>
      </c>
      <c r="L390" s="1371">
        <f>I390+J390+K390</f>
        <v>0</v>
      </c>
      <c r="M390" s="7" t="str">
        <f t="shared" si="82"/>
        <v/>
      </c>
      <c r="N390" s="408"/>
    </row>
    <row r="391" spans="1:14" s="15" customFormat="1" ht="18.75" hidden="1" customHeight="1">
      <c r="A391" s="39">
        <v>145</v>
      </c>
      <c r="B391" s="454">
        <v>6000</v>
      </c>
      <c r="C391" s="1914" t="s">
        <v>246</v>
      </c>
      <c r="D391" s="1915"/>
      <c r="E391" s="1366">
        <f t="shared" ref="E391:L391" si="88">SUM(E392:E393)</f>
        <v>0</v>
      </c>
      <c r="F391" s="455">
        <f t="shared" si="88"/>
        <v>0</v>
      </c>
      <c r="G391" s="469">
        <f t="shared" si="88"/>
        <v>0</v>
      </c>
      <c r="H391" s="441">
        <f>SUM(H392:H393)</f>
        <v>0</v>
      </c>
      <c r="I391" s="455">
        <f t="shared" si="88"/>
        <v>0</v>
      </c>
      <c r="J391" s="440">
        <f t="shared" si="88"/>
        <v>0</v>
      </c>
      <c r="K391" s="441">
        <f>SUM(K392:K393)</f>
        <v>0</v>
      </c>
      <c r="L391" s="1366">
        <f t="shared" si="88"/>
        <v>0</v>
      </c>
      <c r="M391" s="7" t="str">
        <f t="shared" si="82"/>
        <v/>
      </c>
      <c r="N391" s="408"/>
    </row>
    <row r="392" spans="1:14" ht="18.75" hidden="1" customHeight="1">
      <c r="A392" s="36">
        <v>150</v>
      </c>
      <c r="B392" s="171"/>
      <c r="C392" s="150">
        <v>6001</v>
      </c>
      <c r="D392" s="151" t="s">
        <v>321</v>
      </c>
      <c r="E392" s="1367">
        <f t="shared" si="83"/>
        <v>0</v>
      </c>
      <c r="F392" s="482">
        <v>0</v>
      </c>
      <c r="G392" s="1666">
        <v>0</v>
      </c>
      <c r="H392" s="154">
        <v>0</v>
      </c>
      <c r="I392" s="482">
        <v>0</v>
      </c>
      <c r="J392" s="1666">
        <v>0</v>
      </c>
      <c r="K392" s="154">
        <v>0</v>
      </c>
      <c r="L392" s="1367">
        <f>I392+J392+K392</f>
        <v>0</v>
      </c>
      <c r="M392" s="7" t="str">
        <f t="shared" si="82"/>
        <v/>
      </c>
      <c r="N392" s="408"/>
    </row>
    <row r="393" spans="1:14" ht="18.75" hidden="1" customHeight="1">
      <c r="A393" s="36">
        <v>155</v>
      </c>
      <c r="B393" s="171"/>
      <c r="C393" s="179">
        <v>6002</v>
      </c>
      <c r="D393" s="186" t="s">
        <v>322</v>
      </c>
      <c r="E393" s="1371">
        <f t="shared" si="83"/>
        <v>0</v>
      </c>
      <c r="F393" s="1664">
        <v>0</v>
      </c>
      <c r="G393" s="1665">
        <v>0</v>
      </c>
      <c r="H393" s="468">
        <v>0</v>
      </c>
      <c r="I393" s="1664">
        <v>0</v>
      </c>
      <c r="J393" s="1665">
        <v>0</v>
      </c>
      <c r="K393" s="175">
        <v>0</v>
      </c>
      <c r="L393" s="1371">
        <f>I393+J393+K393</f>
        <v>0</v>
      </c>
      <c r="M393" s="7" t="str">
        <f t="shared" si="82"/>
        <v/>
      </c>
      <c r="N393" s="408"/>
    </row>
    <row r="394" spans="1:14" s="15" customFormat="1" ht="18.75" hidden="1" customHeight="1">
      <c r="A394" s="39">
        <v>160</v>
      </c>
      <c r="B394" s="454">
        <v>6100</v>
      </c>
      <c r="C394" s="1914" t="s">
        <v>247</v>
      </c>
      <c r="D394" s="1915"/>
      <c r="E394" s="1366">
        <f t="shared" ref="E394:L394" si="89">SUM(E395:E398)</f>
        <v>0</v>
      </c>
      <c r="F394" s="455">
        <f t="shared" si="89"/>
        <v>0</v>
      </c>
      <c r="G394" s="469">
        <f t="shared" si="89"/>
        <v>0</v>
      </c>
      <c r="H394" s="441">
        <f>SUM(H395:H398)</f>
        <v>0</v>
      </c>
      <c r="I394" s="455">
        <f t="shared" si="89"/>
        <v>0</v>
      </c>
      <c r="J394" s="440">
        <f t="shared" si="89"/>
        <v>0</v>
      </c>
      <c r="K394" s="441">
        <f>SUM(K395:K398)</f>
        <v>0</v>
      </c>
      <c r="L394" s="1366">
        <f t="shared" si="89"/>
        <v>0</v>
      </c>
      <c r="M394" s="7" t="str">
        <f t="shared" si="82"/>
        <v/>
      </c>
      <c r="N394" s="408"/>
    </row>
    <row r="395" spans="1:14" ht="18.75" hidden="1" customHeight="1">
      <c r="A395" s="36">
        <v>165</v>
      </c>
      <c r="B395" s="171"/>
      <c r="C395" s="150">
        <v>6101</v>
      </c>
      <c r="D395" s="151" t="s">
        <v>684</v>
      </c>
      <c r="E395" s="1367">
        <f t="shared" si="83"/>
        <v>0</v>
      </c>
      <c r="F395" s="152"/>
      <c r="G395" s="153"/>
      <c r="H395" s="154">
        <v>0</v>
      </c>
      <c r="I395" s="152"/>
      <c r="J395" s="153"/>
      <c r="K395" s="154">
        <v>0</v>
      </c>
      <c r="L395" s="1367">
        <f>I395+J395+K395</f>
        <v>0</v>
      </c>
      <c r="M395" s="7" t="str">
        <f t="shared" si="82"/>
        <v/>
      </c>
      <c r="N395" s="408"/>
    </row>
    <row r="396" spans="1:14" ht="18.75" hidden="1" customHeight="1">
      <c r="A396" s="36">
        <v>170</v>
      </c>
      <c r="B396" s="171"/>
      <c r="C396" s="156">
        <v>6102</v>
      </c>
      <c r="D396" s="184" t="s">
        <v>685</v>
      </c>
      <c r="E396" s="1368">
        <f t="shared" si="83"/>
        <v>0</v>
      </c>
      <c r="F396" s="158"/>
      <c r="G396" s="159"/>
      <c r="H396" s="160">
        <v>0</v>
      </c>
      <c r="I396" s="158"/>
      <c r="J396" s="159"/>
      <c r="K396" s="160">
        <v>0</v>
      </c>
      <c r="L396" s="1368">
        <f>I396+J396+K396</f>
        <v>0</v>
      </c>
      <c r="M396" s="7" t="str">
        <f t="shared" si="82"/>
        <v/>
      </c>
      <c r="N396" s="408"/>
    </row>
    <row r="397" spans="1:14" ht="18.75" hidden="1" customHeight="1">
      <c r="A397" s="36"/>
      <c r="B397" s="181"/>
      <c r="C397" s="156">
        <v>6105</v>
      </c>
      <c r="D397" s="184" t="s">
        <v>589</v>
      </c>
      <c r="E397" s="1375">
        <f t="shared" si="83"/>
        <v>0</v>
      </c>
      <c r="F397" s="158"/>
      <c r="G397" s="159"/>
      <c r="H397" s="160">
        <v>0</v>
      </c>
      <c r="I397" s="158"/>
      <c r="J397" s="159"/>
      <c r="K397" s="160">
        <v>0</v>
      </c>
      <c r="L397" s="1375">
        <f>I397+J397+K397</f>
        <v>0</v>
      </c>
      <c r="M397" s="7" t="str">
        <f t="shared" si="82"/>
        <v/>
      </c>
      <c r="N397" s="408"/>
    </row>
    <row r="398" spans="1:14" ht="18.75" hidden="1" customHeight="1">
      <c r="A398" s="36">
        <v>180</v>
      </c>
      <c r="B398" s="181"/>
      <c r="C398" s="179">
        <v>6109</v>
      </c>
      <c r="D398" s="471" t="s">
        <v>248</v>
      </c>
      <c r="E398" s="1376">
        <f t="shared" si="83"/>
        <v>0</v>
      </c>
      <c r="F398" s="173"/>
      <c r="G398" s="174"/>
      <c r="H398" s="175">
        <v>0</v>
      </c>
      <c r="I398" s="173"/>
      <c r="J398" s="174"/>
      <c r="K398" s="175">
        <v>0</v>
      </c>
      <c r="L398" s="1376">
        <f>I398+J398+K398</f>
        <v>0</v>
      </c>
      <c r="M398" s="7" t="str">
        <f t="shared" si="82"/>
        <v/>
      </c>
      <c r="N398" s="408"/>
    </row>
    <row r="399" spans="1:14" s="15" customFormat="1" ht="18.75" hidden="1" customHeight="1">
      <c r="A399" s="22">
        <v>185</v>
      </c>
      <c r="B399" s="454">
        <v>6200</v>
      </c>
      <c r="C399" s="1914" t="s">
        <v>249</v>
      </c>
      <c r="D399" s="1915"/>
      <c r="E399" s="1366">
        <f t="shared" ref="E399:L399" si="90">SUM(E400:E401)</f>
        <v>0</v>
      </c>
      <c r="F399" s="455">
        <f t="shared" si="90"/>
        <v>0</v>
      </c>
      <c r="G399" s="469">
        <f t="shared" si="90"/>
        <v>0</v>
      </c>
      <c r="H399" s="441">
        <f>SUM(H400:H401)</f>
        <v>0</v>
      </c>
      <c r="I399" s="455">
        <f t="shared" si="90"/>
        <v>0</v>
      </c>
      <c r="J399" s="440">
        <f t="shared" si="90"/>
        <v>0</v>
      </c>
      <c r="K399" s="441">
        <f>SUM(K400:K401)</f>
        <v>0</v>
      </c>
      <c r="L399" s="1366">
        <f t="shared" si="90"/>
        <v>0</v>
      </c>
      <c r="M399" s="7" t="str">
        <f t="shared" si="82"/>
        <v/>
      </c>
      <c r="N399" s="408"/>
    </row>
    <row r="400" spans="1:14" ht="18.75" hidden="1" customHeight="1">
      <c r="A400" s="23">
        <v>190</v>
      </c>
      <c r="B400" s="472"/>
      <c r="C400" s="150">
        <v>6201</v>
      </c>
      <c r="D400" s="473" t="s">
        <v>1975</v>
      </c>
      <c r="E400" s="1367">
        <f t="shared" si="83"/>
        <v>0</v>
      </c>
      <c r="F400" s="152"/>
      <c r="G400" s="153"/>
      <c r="H400" s="154">
        <v>0</v>
      </c>
      <c r="I400" s="152"/>
      <c r="J400" s="153"/>
      <c r="K400" s="154">
        <v>0</v>
      </c>
      <c r="L400" s="1367">
        <f>I400+J400+K400</f>
        <v>0</v>
      </c>
      <c r="M400" s="7" t="str">
        <f t="shared" si="82"/>
        <v/>
      </c>
      <c r="N400" s="408"/>
    </row>
    <row r="401" spans="1:14" ht="18.75" hidden="1" customHeight="1">
      <c r="A401" s="23">
        <v>195</v>
      </c>
      <c r="B401" s="149"/>
      <c r="C401" s="179">
        <v>6202</v>
      </c>
      <c r="D401" s="474" t="s">
        <v>2047</v>
      </c>
      <c r="E401" s="1371">
        <f t="shared" si="83"/>
        <v>0</v>
      </c>
      <c r="F401" s="173"/>
      <c r="G401" s="174"/>
      <c r="H401" s="175">
        <v>0</v>
      </c>
      <c r="I401" s="173"/>
      <c r="J401" s="174"/>
      <c r="K401" s="175">
        <v>0</v>
      </c>
      <c r="L401" s="1371">
        <f>I401+J401+K401</f>
        <v>0</v>
      </c>
      <c r="M401" s="7" t="str">
        <f t="shared" si="82"/>
        <v/>
      </c>
      <c r="N401" s="408"/>
    </row>
    <row r="402" spans="1:14" s="15" customFormat="1" ht="18.75" hidden="1" customHeight="1">
      <c r="A402" s="22">
        <v>200</v>
      </c>
      <c r="B402" s="454">
        <v>6300</v>
      </c>
      <c r="C402" s="1914" t="s">
        <v>250</v>
      </c>
      <c r="D402" s="1915"/>
      <c r="E402" s="1366">
        <f t="shared" ref="E402:L402" si="91">SUM(E403:E404)</f>
        <v>0</v>
      </c>
      <c r="F402" s="455">
        <f t="shared" si="91"/>
        <v>0</v>
      </c>
      <c r="G402" s="469">
        <f t="shared" si="91"/>
        <v>0</v>
      </c>
      <c r="H402" s="441">
        <f>SUM(H403:H404)</f>
        <v>0</v>
      </c>
      <c r="I402" s="455">
        <f t="shared" si="91"/>
        <v>0</v>
      </c>
      <c r="J402" s="440">
        <f t="shared" si="91"/>
        <v>0</v>
      </c>
      <c r="K402" s="441">
        <f>SUM(K403:K404)</f>
        <v>0</v>
      </c>
      <c r="L402" s="1366">
        <f t="shared" si="91"/>
        <v>0</v>
      </c>
      <c r="M402" s="7" t="str">
        <f t="shared" si="82"/>
        <v/>
      </c>
      <c r="N402" s="408"/>
    </row>
    <row r="403" spans="1:14" ht="18.75" hidden="1" customHeight="1">
      <c r="A403" s="23">
        <v>205</v>
      </c>
      <c r="B403" s="149"/>
      <c r="C403" s="150">
        <v>6301</v>
      </c>
      <c r="D403" s="473" t="s">
        <v>1975</v>
      </c>
      <c r="E403" s="1367">
        <f t="shared" si="83"/>
        <v>0</v>
      </c>
      <c r="F403" s="482">
        <v>0</v>
      </c>
      <c r="G403" s="1666">
        <v>0</v>
      </c>
      <c r="H403" s="154">
        <v>0</v>
      </c>
      <c r="I403" s="482">
        <v>0</v>
      </c>
      <c r="J403" s="1666">
        <v>0</v>
      </c>
      <c r="K403" s="154">
        <v>0</v>
      </c>
      <c r="L403" s="1367">
        <f>I403+J403+K403</f>
        <v>0</v>
      </c>
      <c r="M403" s="7" t="str">
        <f t="shared" si="82"/>
        <v/>
      </c>
      <c r="N403" s="408"/>
    </row>
    <row r="404" spans="1:14" ht="18.75" hidden="1" customHeight="1">
      <c r="A404" s="36">
        <v>206</v>
      </c>
      <c r="B404" s="149"/>
      <c r="C404" s="179">
        <v>6302</v>
      </c>
      <c r="D404" s="474" t="s">
        <v>323</v>
      </c>
      <c r="E404" s="1371">
        <f t="shared" si="83"/>
        <v>0</v>
      </c>
      <c r="F404" s="1664">
        <v>0</v>
      </c>
      <c r="G404" s="1665">
        <v>0</v>
      </c>
      <c r="H404" s="468">
        <v>0</v>
      </c>
      <c r="I404" s="1664">
        <v>0</v>
      </c>
      <c r="J404" s="1665">
        <v>0</v>
      </c>
      <c r="K404" s="175">
        <v>0</v>
      </c>
      <c r="L404" s="1371">
        <f>I404+J404+K404</f>
        <v>0</v>
      </c>
      <c r="M404" s="7" t="str">
        <f t="shared" si="82"/>
        <v/>
      </c>
      <c r="N404" s="408"/>
    </row>
    <row r="405" spans="1:14" s="46" customFormat="1" ht="32.25" hidden="1" customHeight="1">
      <c r="A405" s="26">
        <v>210</v>
      </c>
      <c r="B405" s="454">
        <v>6400</v>
      </c>
      <c r="C405" s="1914" t="s">
        <v>2174</v>
      </c>
      <c r="D405" s="1915"/>
      <c r="E405" s="1366">
        <f t="shared" ref="E405:L405" si="92">SUM(E406:E407)</f>
        <v>0</v>
      </c>
      <c r="F405" s="455">
        <f t="shared" si="92"/>
        <v>0</v>
      </c>
      <c r="G405" s="469">
        <f t="shared" si="92"/>
        <v>0</v>
      </c>
      <c r="H405" s="441">
        <f>SUM(H406:H407)</f>
        <v>0</v>
      </c>
      <c r="I405" s="455">
        <f t="shared" si="92"/>
        <v>0</v>
      </c>
      <c r="J405" s="440">
        <f t="shared" si="92"/>
        <v>0</v>
      </c>
      <c r="K405" s="441">
        <f>SUM(K406:K407)</f>
        <v>0</v>
      </c>
      <c r="L405" s="1366">
        <f t="shared" si="92"/>
        <v>0</v>
      </c>
      <c r="M405" s="7" t="str">
        <f t="shared" si="82"/>
        <v/>
      </c>
      <c r="N405" s="408"/>
    </row>
    <row r="406" spans="1:14" s="35" customFormat="1" hidden="1">
      <c r="A406" s="28">
        <v>211</v>
      </c>
      <c r="B406" s="181"/>
      <c r="C406" s="475">
        <v>6401</v>
      </c>
      <c r="D406" s="476" t="s">
        <v>324</v>
      </c>
      <c r="E406" s="1367">
        <f t="shared" si="83"/>
        <v>0</v>
      </c>
      <c r="F406" s="152"/>
      <c r="G406" s="153"/>
      <c r="H406" s="154">
        <v>0</v>
      </c>
      <c r="I406" s="152"/>
      <c r="J406" s="153"/>
      <c r="K406" s="154">
        <v>0</v>
      </c>
      <c r="L406" s="1367">
        <f>I406+J406+K406</f>
        <v>0</v>
      </c>
      <c r="M406" s="7" t="str">
        <f t="shared" si="82"/>
        <v/>
      </c>
      <c r="N406" s="408"/>
    </row>
    <row r="407" spans="1:14" s="35" customFormat="1" hidden="1">
      <c r="A407" s="28">
        <v>212</v>
      </c>
      <c r="B407" s="181"/>
      <c r="C407" s="477">
        <v>6402</v>
      </c>
      <c r="D407" s="478" t="s">
        <v>323</v>
      </c>
      <c r="E407" s="1371">
        <f t="shared" si="83"/>
        <v>0</v>
      </c>
      <c r="F407" s="173"/>
      <c r="G407" s="174"/>
      <c r="H407" s="175">
        <v>0</v>
      </c>
      <c r="I407" s="173"/>
      <c r="J407" s="174"/>
      <c r="K407" s="175">
        <v>0</v>
      </c>
      <c r="L407" s="1371">
        <f>I407+J407+K407</f>
        <v>0</v>
      </c>
      <c r="M407" s="7" t="str">
        <f t="shared" si="82"/>
        <v/>
      </c>
      <c r="N407" s="408"/>
    </row>
    <row r="408" spans="1:14" s="46" customFormat="1" ht="18.75" hidden="1" customHeight="1">
      <c r="A408" s="47">
        <v>213</v>
      </c>
      <c r="B408" s="454">
        <v>6500</v>
      </c>
      <c r="C408" s="1914" t="s">
        <v>667</v>
      </c>
      <c r="D408" s="1915"/>
      <c r="E408" s="1366">
        <f t="shared" si="83"/>
        <v>0</v>
      </c>
      <c r="F408" s="479"/>
      <c r="G408" s="480"/>
      <c r="H408" s="1462">
        <v>0</v>
      </c>
      <c r="I408" s="479"/>
      <c r="J408" s="480"/>
      <c r="K408" s="1462">
        <v>0</v>
      </c>
      <c r="L408" s="1366">
        <f>I408+J408+K408</f>
        <v>0</v>
      </c>
      <c r="M408" s="7" t="str">
        <f t="shared" si="82"/>
        <v/>
      </c>
      <c r="N408" s="408"/>
    </row>
    <row r="409" spans="1:14" s="15" customFormat="1" ht="18.75" hidden="1" customHeight="1">
      <c r="A409" s="22">
        <v>215</v>
      </c>
      <c r="B409" s="454">
        <v>6600</v>
      </c>
      <c r="C409" s="1914" t="s">
        <v>668</v>
      </c>
      <c r="D409" s="1915"/>
      <c r="E409" s="1366">
        <f t="shared" ref="E409:L409" si="93">SUM(E410:E411)</f>
        <v>0</v>
      </c>
      <c r="F409" s="455">
        <f t="shared" si="93"/>
        <v>0</v>
      </c>
      <c r="G409" s="469">
        <f t="shared" si="93"/>
        <v>0</v>
      </c>
      <c r="H409" s="441">
        <f>SUM(H410:H411)</f>
        <v>0</v>
      </c>
      <c r="I409" s="455">
        <f t="shared" si="93"/>
        <v>0</v>
      </c>
      <c r="J409" s="440">
        <f t="shared" si="93"/>
        <v>0</v>
      </c>
      <c r="K409" s="441">
        <f>SUM(K410:K411)</f>
        <v>0</v>
      </c>
      <c r="L409" s="1366">
        <f t="shared" si="93"/>
        <v>0</v>
      </c>
      <c r="M409" s="7" t="str">
        <f t="shared" si="82"/>
        <v/>
      </c>
      <c r="N409" s="408"/>
    </row>
    <row r="410" spans="1:14" ht="18.75" hidden="1" customHeight="1">
      <c r="A410" s="25">
        <v>220</v>
      </c>
      <c r="B410" s="149"/>
      <c r="C410" s="150">
        <v>6601</v>
      </c>
      <c r="D410" s="151" t="s">
        <v>251</v>
      </c>
      <c r="E410" s="1367">
        <f t="shared" si="83"/>
        <v>0</v>
      </c>
      <c r="F410" s="152"/>
      <c r="G410" s="153"/>
      <c r="H410" s="154">
        <v>0</v>
      </c>
      <c r="I410" s="152"/>
      <c r="J410" s="153"/>
      <c r="K410" s="154">
        <v>0</v>
      </c>
      <c r="L410" s="1367">
        <f>I410+J410+K410</f>
        <v>0</v>
      </c>
      <c r="M410" s="7" t="str">
        <f t="shared" si="82"/>
        <v/>
      </c>
      <c r="N410" s="408"/>
    </row>
    <row r="411" spans="1:14" ht="18.75" hidden="1" customHeight="1">
      <c r="A411" s="23">
        <v>225</v>
      </c>
      <c r="B411" s="149"/>
      <c r="C411" s="179">
        <v>6602</v>
      </c>
      <c r="D411" s="186" t="s">
        <v>252</v>
      </c>
      <c r="E411" s="1371">
        <f t="shared" si="83"/>
        <v>0</v>
      </c>
      <c r="F411" s="173"/>
      <c r="G411" s="174"/>
      <c r="H411" s="468">
        <v>0</v>
      </c>
      <c r="I411" s="173"/>
      <c r="J411" s="174"/>
      <c r="K411" s="175">
        <v>0</v>
      </c>
      <c r="L411" s="1371">
        <f>I411+J411+K411</f>
        <v>0</v>
      </c>
      <c r="M411" s="7" t="str">
        <f t="shared" si="82"/>
        <v/>
      </c>
      <c r="N411" s="408"/>
    </row>
    <row r="412" spans="1:14" s="15" customFormat="1" ht="18.75" hidden="1" customHeight="1">
      <c r="A412" s="22">
        <v>215</v>
      </c>
      <c r="B412" s="454">
        <v>6700</v>
      </c>
      <c r="C412" s="1914" t="s">
        <v>686</v>
      </c>
      <c r="D412" s="1915"/>
      <c r="E412" s="1366">
        <f t="shared" ref="E412:L412" si="94">SUM(E413:E414)</f>
        <v>0</v>
      </c>
      <c r="F412" s="455">
        <f t="shared" si="94"/>
        <v>0</v>
      </c>
      <c r="G412" s="469">
        <f t="shared" si="94"/>
        <v>0</v>
      </c>
      <c r="H412" s="441">
        <f>SUM(H413:H414)</f>
        <v>0</v>
      </c>
      <c r="I412" s="455">
        <f t="shared" si="94"/>
        <v>0</v>
      </c>
      <c r="J412" s="440">
        <f t="shared" si="94"/>
        <v>0</v>
      </c>
      <c r="K412" s="441">
        <f>SUM(K413:K414)</f>
        <v>0</v>
      </c>
      <c r="L412" s="1366">
        <f t="shared" si="94"/>
        <v>0</v>
      </c>
      <c r="M412" s="7" t="str">
        <f t="shared" si="82"/>
        <v/>
      </c>
      <c r="N412" s="408"/>
    </row>
    <row r="413" spans="1:14" ht="18.75" hidden="1" customHeight="1">
      <c r="A413" s="25">
        <v>220</v>
      </c>
      <c r="B413" s="149"/>
      <c r="C413" s="150">
        <v>6701</v>
      </c>
      <c r="D413" s="151" t="s">
        <v>687</v>
      </c>
      <c r="E413" s="1367">
        <f t="shared" si="83"/>
        <v>0</v>
      </c>
      <c r="F413" s="152"/>
      <c r="G413" s="153"/>
      <c r="H413" s="154">
        <v>0</v>
      </c>
      <c r="I413" s="152"/>
      <c r="J413" s="153"/>
      <c r="K413" s="154">
        <v>0</v>
      </c>
      <c r="L413" s="1367">
        <f>I413+J413+K413</f>
        <v>0</v>
      </c>
      <c r="M413" s="7" t="str">
        <f t="shared" si="82"/>
        <v/>
      </c>
      <c r="N413" s="408"/>
    </row>
    <row r="414" spans="1:14" ht="18.75" hidden="1" customHeight="1">
      <c r="A414" s="23">
        <v>225</v>
      </c>
      <c r="B414" s="149"/>
      <c r="C414" s="179">
        <v>6702</v>
      </c>
      <c r="D414" s="186" t="s">
        <v>306</v>
      </c>
      <c r="E414" s="1371">
        <f t="shared" si="83"/>
        <v>0</v>
      </c>
      <c r="F414" s="173"/>
      <c r="G414" s="174"/>
      <c r="H414" s="175">
        <v>0</v>
      </c>
      <c r="I414" s="173"/>
      <c r="J414" s="174"/>
      <c r="K414" s="175">
        <v>0</v>
      </c>
      <c r="L414" s="1371">
        <f>I414+J414+K414</f>
        <v>0</v>
      </c>
      <c r="M414" s="7" t="str">
        <f t="shared" si="82"/>
        <v/>
      </c>
      <c r="N414" s="408"/>
    </row>
    <row r="415" spans="1:14" s="15" customFormat="1" ht="18.75" hidden="1" customHeight="1">
      <c r="A415" s="22">
        <v>230</v>
      </c>
      <c r="B415" s="454">
        <v>6900</v>
      </c>
      <c r="C415" s="1914" t="s">
        <v>253</v>
      </c>
      <c r="D415" s="1915"/>
      <c r="E415" s="1366">
        <f t="shared" ref="E415:L415" si="95">SUM(E416:E421)</f>
        <v>0</v>
      </c>
      <c r="F415" s="455">
        <f t="shared" si="95"/>
        <v>0</v>
      </c>
      <c r="G415" s="469">
        <f t="shared" si="95"/>
        <v>0</v>
      </c>
      <c r="H415" s="441">
        <f>SUM(H416:H421)</f>
        <v>0</v>
      </c>
      <c r="I415" s="455">
        <f t="shared" si="95"/>
        <v>0</v>
      </c>
      <c r="J415" s="440">
        <f t="shared" si="95"/>
        <v>0</v>
      </c>
      <c r="K415" s="441">
        <f>SUM(K416:K421)</f>
        <v>0</v>
      </c>
      <c r="L415" s="1366">
        <f t="shared" si="95"/>
        <v>0</v>
      </c>
      <c r="M415" s="7" t="str">
        <f t="shared" si="82"/>
        <v/>
      </c>
      <c r="N415" s="408"/>
    </row>
    <row r="416" spans="1:14" ht="18.75" hidden="1" customHeight="1">
      <c r="A416" s="23">
        <v>235</v>
      </c>
      <c r="B416" s="195"/>
      <c r="C416" s="481">
        <v>6901</v>
      </c>
      <c r="D416" s="151" t="s">
        <v>688</v>
      </c>
      <c r="E416" s="1377">
        <f t="shared" si="83"/>
        <v>0</v>
      </c>
      <c r="F416" s="482">
        <v>0</v>
      </c>
      <c r="G416" s="483">
        <v>0</v>
      </c>
      <c r="H416" s="154">
        <v>0</v>
      </c>
      <c r="I416" s="482">
        <v>0</v>
      </c>
      <c r="J416" s="483">
        <v>0</v>
      </c>
      <c r="K416" s="154">
        <v>0</v>
      </c>
      <c r="L416" s="1377">
        <f t="shared" ref="L416:L421" si="96">I416+J416+K416</f>
        <v>0</v>
      </c>
      <c r="M416" s="7" t="str">
        <f t="shared" si="82"/>
        <v/>
      </c>
      <c r="N416" s="408"/>
    </row>
    <row r="417" spans="1:14" ht="18.75" hidden="1" customHeight="1">
      <c r="A417" s="23">
        <v>240</v>
      </c>
      <c r="B417" s="195"/>
      <c r="C417" s="156">
        <v>6905</v>
      </c>
      <c r="D417" s="184" t="s">
        <v>669</v>
      </c>
      <c r="E417" s="1375">
        <f t="shared" si="83"/>
        <v>0</v>
      </c>
      <c r="F417" s="484">
        <v>0</v>
      </c>
      <c r="G417" s="485">
        <v>0</v>
      </c>
      <c r="H417" s="160">
        <v>0</v>
      </c>
      <c r="I417" s="484">
        <v>0</v>
      </c>
      <c r="J417" s="485">
        <v>0</v>
      </c>
      <c r="K417" s="160">
        <v>0</v>
      </c>
      <c r="L417" s="1375">
        <f t="shared" si="96"/>
        <v>0</v>
      </c>
      <c r="M417" s="7" t="str">
        <f t="shared" si="82"/>
        <v/>
      </c>
      <c r="N417" s="408"/>
    </row>
    <row r="418" spans="1:14" ht="18.75" hidden="1" customHeight="1">
      <c r="A418" s="23">
        <v>240</v>
      </c>
      <c r="B418" s="195"/>
      <c r="C418" s="156">
        <v>6906</v>
      </c>
      <c r="D418" s="184" t="s">
        <v>164</v>
      </c>
      <c r="E418" s="1375">
        <f t="shared" si="83"/>
        <v>0</v>
      </c>
      <c r="F418" s="484">
        <v>0</v>
      </c>
      <c r="G418" s="485">
        <v>0</v>
      </c>
      <c r="H418" s="160">
        <v>0</v>
      </c>
      <c r="I418" s="484">
        <v>0</v>
      </c>
      <c r="J418" s="485">
        <v>0</v>
      </c>
      <c r="K418" s="160">
        <v>0</v>
      </c>
      <c r="L418" s="1375">
        <f t="shared" si="96"/>
        <v>0</v>
      </c>
      <c r="M418" s="7" t="str">
        <f t="shared" si="82"/>
        <v/>
      </c>
      <c r="N418" s="408"/>
    </row>
    <row r="419" spans="1:14" ht="18.75" hidden="1" customHeight="1">
      <c r="A419" s="23">
        <v>245</v>
      </c>
      <c r="B419" s="195"/>
      <c r="C419" s="156">
        <v>6907</v>
      </c>
      <c r="D419" s="184" t="s">
        <v>906</v>
      </c>
      <c r="E419" s="1375">
        <f t="shared" si="83"/>
        <v>0</v>
      </c>
      <c r="F419" s="484">
        <v>0</v>
      </c>
      <c r="G419" s="485">
        <v>0</v>
      </c>
      <c r="H419" s="160">
        <v>0</v>
      </c>
      <c r="I419" s="484">
        <v>0</v>
      </c>
      <c r="J419" s="485">
        <v>0</v>
      </c>
      <c r="K419" s="160">
        <v>0</v>
      </c>
      <c r="L419" s="1375">
        <f t="shared" si="96"/>
        <v>0</v>
      </c>
      <c r="M419" s="7" t="str">
        <f t="shared" si="82"/>
        <v/>
      </c>
      <c r="N419" s="408"/>
    </row>
    <row r="420" spans="1:14" ht="18.75" hidden="1" customHeight="1">
      <c r="A420" s="23">
        <v>250</v>
      </c>
      <c r="B420" s="195"/>
      <c r="C420" s="156">
        <v>6908</v>
      </c>
      <c r="D420" s="184" t="s">
        <v>689</v>
      </c>
      <c r="E420" s="1375">
        <f t="shared" si="83"/>
        <v>0</v>
      </c>
      <c r="F420" s="484">
        <v>0</v>
      </c>
      <c r="G420" s="485">
        <v>0</v>
      </c>
      <c r="H420" s="160">
        <v>0</v>
      </c>
      <c r="I420" s="484">
        <v>0</v>
      </c>
      <c r="J420" s="485">
        <v>0</v>
      </c>
      <c r="K420" s="160">
        <v>0</v>
      </c>
      <c r="L420" s="1375">
        <f t="shared" si="96"/>
        <v>0</v>
      </c>
      <c r="M420" s="7" t="str">
        <f t="shared" si="82"/>
        <v/>
      </c>
      <c r="N420" s="408"/>
    </row>
    <row r="421" spans="1:14" ht="18.75" hidden="1" customHeight="1">
      <c r="A421" s="23">
        <v>255</v>
      </c>
      <c r="B421" s="195"/>
      <c r="C421" s="179">
        <v>6909</v>
      </c>
      <c r="D421" s="186" t="s">
        <v>690</v>
      </c>
      <c r="E421" s="1371">
        <f t="shared" si="83"/>
        <v>0</v>
      </c>
      <c r="F421" s="486">
        <v>0</v>
      </c>
      <c r="G421" s="487">
        <v>0</v>
      </c>
      <c r="H421" s="175">
        <v>0</v>
      </c>
      <c r="I421" s="486">
        <v>0</v>
      </c>
      <c r="J421" s="487">
        <v>0</v>
      </c>
      <c r="K421" s="175">
        <v>0</v>
      </c>
      <c r="L421" s="1371">
        <f t="shared" si="96"/>
        <v>0</v>
      </c>
      <c r="M421" s="7" t="str">
        <f t="shared" si="82"/>
        <v/>
      </c>
      <c r="N421" s="408"/>
    </row>
    <row r="422" spans="1:14" ht="20.25" hidden="1" customHeight="1" thickBot="1">
      <c r="A422" s="36">
        <v>260</v>
      </c>
      <c r="B422" s="488" t="s">
        <v>892</v>
      </c>
      <c r="C422" s="489" t="s">
        <v>727</v>
      </c>
      <c r="D422" s="490" t="s">
        <v>907</v>
      </c>
      <c r="E422" s="508">
        <f t="shared" ref="E422:L422" si="97">SUM(E364,E378,E386,E391,E394,E399,E402,E405,E408,E409,E412,E415)</f>
        <v>0</v>
      </c>
      <c r="F422" s="491">
        <f t="shared" si="97"/>
        <v>0</v>
      </c>
      <c r="G422" s="492">
        <f t="shared" si="97"/>
        <v>0</v>
      </c>
      <c r="H422" s="511">
        <f>SUM(H364,H378,H386,H391,H394,H399,H402,H405,H408,H409,H412,H415)</f>
        <v>0</v>
      </c>
      <c r="I422" s="491">
        <f t="shared" si="97"/>
        <v>0</v>
      </c>
      <c r="J422" s="492">
        <f t="shared" si="97"/>
        <v>0</v>
      </c>
      <c r="K422" s="511">
        <f>SUM(K364,K378,K386,K391,K394,K399,K402,K405,K408,K409,K412,K415)</f>
        <v>0</v>
      </c>
      <c r="L422" s="508">
        <f t="shared" si="97"/>
        <v>0</v>
      </c>
      <c r="M422" s="7" t="str">
        <f t="shared" si="82"/>
        <v/>
      </c>
      <c r="N422" s="405"/>
    </row>
    <row r="423" spans="1:14" ht="16.5" hidden="1" thickTop="1">
      <c r="A423" s="36">
        <v>261</v>
      </c>
      <c r="B423" s="493" t="s">
        <v>908</v>
      </c>
      <c r="C423" s="494"/>
      <c r="D423" s="495" t="s">
        <v>666</v>
      </c>
      <c r="E423" s="1378"/>
      <c r="F423" s="496"/>
      <c r="G423" s="496"/>
      <c r="H423" s="497"/>
      <c r="I423" s="496"/>
      <c r="J423" s="498"/>
      <c r="K423" s="498"/>
      <c r="L423" s="1393"/>
      <c r="M423" s="7" t="str">
        <f t="shared" si="82"/>
        <v/>
      </c>
      <c r="N423" s="405"/>
    </row>
    <row r="424" spans="1:14" hidden="1">
      <c r="A424" s="36">
        <v>262</v>
      </c>
      <c r="B424" s="499"/>
      <c r="C424" s="500"/>
      <c r="D424" s="501"/>
      <c r="E424" s="1379"/>
      <c r="F424" s="502"/>
      <c r="G424" s="502"/>
      <c r="H424" s="503"/>
      <c r="I424" s="502"/>
      <c r="J424" s="504"/>
      <c r="K424" s="504"/>
      <c r="L424" s="1394"/>
      <c r="M424" s="7" t="str">
        <f t="shared" si="82"/>
        <v/>
      </c>
      <c r="N424" s="405"/>
    </row>
    <row r="425" spans="1:14" s="15" customFormat="1" ht="18" hidden="1" customHeight="1">
      <c r="A425" s="39">
        <v>265</v>
      </c>
      <c r="B425" s="454">
        <v>7400</v>
      </c>
      <c r="C425" s="1914" t="s">
        <v>753</v>
      </c>
      <c r="D425" s="1915"/>
      <c r="E425" s="1366">
        <f>F425+G425+H425</f>
        <v>0</v>
      </c>
      <c r="F425" s="479"/>
      <c r="G425" s="480"/>
      <c r="H425" s="1462">
        <v>0</v>
      </c>
      <c r="I425" s="479"/>
      <c r="J425" s="480"/>
      <c r="K425" s="1462">
        <v>0</v>
      </c>
      <c r="L425" s="1366">
        <f>I425+J425+K425</f>
        <v>0</v>
      </c>
      <c r="M425" s="7" t="str">
        <f t="shared" si="82"/>
        <v/>
      </c>
      <c r="N425" s="405"/>
    </row>
    <row r="426" spans="1:14" s="15" customFormat="1" ht="18" hidden="1" customHeight="1">
      <c r="A426" s="39">
        <v>275</v>
      </c>
      <c r="B426" s="454">
        <v>7500</v>
      </c>
      <c r="C426" s="1914" t="s">
        <v>691</v>
      </c>
      <c r="D426" s="1915"/>
      <c r="E426" s="1366">
        <f>F426+G426+H426</f>
        <v>0</v>
      </c>
      <c r="F426" s="479"/>
      <c r="G426" s="480"/>
      <c r="H426" s="1462">
        <v>0</v>
      </c>
      <c r="I426" s="479"/>
      <c r="J426" s="480"/>
      <c r="K426" s="1462">
        <v>0</v>
      </c>
      <c r="L426" s="1366">
        <f>I426+J426+K426</f>
        <v>0</v>
      </c>
      <c r="M426" s="7" t="str">
        <f t="shared" si="82"/>
        <v/>
      </c>
      <c r="N426" s="405"/>
    </row>
    <row r="427" spans="1:14" s="15" customFormat="1" ht="18" hidden="1" customHeight="1">
      <c r="A427" s="22">
        <v>285</v>
      </c>
      <c r="B427" s="454">
        <v>7600</v>
      </c>
      <c r="C427" s="1914" t="s">
        <v>254</v>
      </c>
      <c r="D427" s="1915"/>
      <c r="E427" s="1366">
        <f>F427+G427+H427</f>
        <v>0</v>
      </c>
      <c r="F427" s="479"/>
      <c r="G427" s="480"/>
      <c r="H427" s="1462">
        <v>0</v>
      </c>
      <c r="I427" s="479"/>
      <c r="J427" s="480"/>
      <c r="K427" s="1462">
        <v>0</v>
      </c>
      <c r="L427" s="1366">
        <f>I427+J427+K427</f>
        <v>0</v>
      </c>
      <c r="M427" s="7" t="str">
        <f t="shared" si="82"/>
        <v/>
      </c>
      <c r="N427" s="405"/>
    </row>
    <row r="428" spans="1:14" s="15" customFormat="1" ht="18" hidden="1" customHeight="1">
      <c r="A428" s="22">
        <v>295</v>
      </c>
      <c r="B428" s="454">
        <v>7700</v>
      </c>
      <c r="C428" s="1914" t="s">
        <v>670</v>
      </c>
      <c r="D428" s="1915"/>
      <c r="E428" s="1366">
        <f>F428+G428+H428</f>
        <v>0</v>
      </c>
      <c r="F428" s="1657">
        <v>0</v>
      </c>
      <c r="G428" s="1658">
        <v>0</v>
      </c>
      <c r="H428" s="1656">
        <v>0</v>
      </c>
      <c r="I428" s="1657">
        <v>0</v>
      </c>
      <c r="J428" s="1658">
        <v>0</v>
      </c>
      <c r="K428" s="1656">
        <v>0</v>
      </c>
      <c r="L428" s="1366">
        <f>I428+J428+K428</f>
        <v>0</v>
      </c>
      <c r="M428" s="7" t="str">
        <f>(IF($E428&lt;&gt;0,$M$2,IF($L428&lt;&gt;0,$M$2,"")))</f>
        <v/>
      </c>
      <c r="N428" s="405"/>
    </row>
    <row r="429" spans="1:14" s="15" customFormat="1" ht="18.75" hidden="1" customHeight="1">
      <c r="A429" s="22">
        <v>215</v>
      </c>
      <c r="B429" s="454">
        <v>7800</v>
      </c>
      <c r="C429" s="1914" t="s">
        <v>909</v>
      </c>
      <c r="D429" s="1915"/>
      <c r="E429" s="1366">
        <f t="shared" ref="E429:L429" si="98">SUM(E430:E431)</f>
        <v>0</v>
      </c>
      <c r="F429" s="455">
        <f t="shared" si="98"/>
        <v>0</v>
      </c>
      <c r="G429" s="469">
        <f t="shared" si="98"/>
        <v>0</v>
      </c>
      <c r="H429" s="441">
        <f>SUM(H430:H431)</f>
        <v>0</v>
      </c>
      <c r="I429" s="455">
        <f t="shared" si="98"/>
        <v>0</v>
      </c>
      <c r="J429" s="440">
        <f t="shared" si="98"/>
        <v>0</v>
      </c>
      <c r="K429" s="441">
        <f t="shared" si="98"/>
        <v>0</v>
      </c>
      <c r="L429" s="1366">
        <f t="shared" si="98"/>
        <v>0</v>
      </c>
      <c r="M429" s="7" t="str">
        <f>(IF($E429&lt;&gt;0,$M$2,IF($L429&lt;&gt;0,$M$2,"")))</f>
        <v/>
      </c>
      <c r="N429" s="405"/>
    </row>
    <row r="430" spans="1:14" ht="18" hidden="1" customHeight="1">
      <c r="A430" s="25">
        <v>220</v>
      </c>
      <c r="B430" s="149"/>
      <c r="C430" s="150">
        <v>7833</v>
      </c>
      <c r="D430" s="151" t="s">
        <v>692</v>
      </c>
      <c r="E430" s="1367">
        <f>F430+G430+H430</f>
        <v>0</v>
      </c>
      <c r="F430" s="152"/>
      <c r="G430" s="153"/>
      <c r="H430" s="154">
        <v>0</v>
      </c>
      <c r="I430" s="152"/>
      <c r="J430" s="153"/>
      <c r="K430" s="154">
        <v>0</v>
      </c>
      <c r="L430" s="1367">
        <f>I430+J430+K430</f>
        <v>0</v>
      </c>
      <c r="M430" s="7" t="str">
        <f>(IF($E430&lt;&gt;0,$M$2,IF($L430&lt;&gt;0,$M$2,"")))</f>
        <v/>
      </c>
      <c r="N430" s="405"/>
    </row>
    <row r="431" spans="1:14" hidden="1">
      <c r="A431" s="23">
        <v>225</v>
      </c>
      <c r="B431" s="149"/>
      <c r="C431" s="162">
        <v>7888</v>
      </c>
      <c r="D431" s="185" t="s">
        <v>910</v>
      </c>
      <c r="E431" s="1380">
        <f>F431+G431+H431</f>
        <v>0</v>
      </c>
      <c r="F431" s="173"/>
      <c r="G431" s="174"/>
      <c r="H431" s="175">
        <v>0</v>
      </c>
      <c r="I431" s="173"/>
      <c r="J431" s="174"/>
      <c r="K431" s="175">
        <v>0</v>
      </c>
      <c r="L431" s="1380">
        <f>I431+J431+K431</f>
        <v>0</v>
      </c>
      <c r="M431" s="7" t="str">
        <f>(IF($E431&lt;&gt;0,$M$2,IF($L431&lt;&gt;0,$M$2,"")))</f>
        <v/>
      </c>
      <c r="N431" s="405"/>
    </row>
    <row r="432" spans="1:14" ht="20.25" customHeight="1" thickBot="1">
      <c r="A432" s="23">
        <v>315</v>
      </c>
      <c r="B432" s="505" t="s">
        <v>892</v>
      </c>
      <c r="C432" s="506" t="s">
        <v>727</v>
      </c>
      <c r="D432" s="507" t="s">
        <v>911</v>
      </c>
      <c r="E432" s="508">
        <f t="shared" ref="E432:L432" si="99">SUM(E425,E426,E427,E428,E429)</f>
        <v>0</v>
      </c>
      <c r="F432" s="509">
        <f t="shared" si="99"/>
        <v>0</v>
      </c>
      <c r="G432" s="510">
        <f t="shared" si="99"/>
        <v>0</v>
      </c>
      <c r="H432" s="511">
        <f>SUM(H425,H426,H427,H428,H429)</f>
        <v>0</v>
      </c>
      <c r="I432" s="509">
        <f t="shared" si="99"/>
        <v>0</v>
      </c>
      <c r="J432" s="510">
        <f t="shared" si="99"/>
        <v>0</v>
      </c>
      <c r="K432" s="511">
        <f t="shared" si="99"/>
        <v>0</v>
      </c>
      <c r="L432" s="508">
        <f t="shared" si="99"/>
        <v>0</v>
      </c>
      <c r="M432" s="7">
        <v>1</v>
      </c>
      <c r="N432" s="405"/>
    </row>
    <row r="433" spans="1:14" ht="15" customHeight="1" thickTop="1">
      <c r="A433" s="23"/>
      <c r="B433" s="228"/>
      <c r="C433" s="228"/>
      <c r="D433" s="229"/>
      <c r="E433" s="228"/>
      <c r="F433" s="228"/>
      <c r="G433" s="103"/>
      <c r="H433" s="103"/>
      <c r="I433" s="228"/>
      <c r="J433" s="228"/>
      <c r="K433" s="103"/>
      <c r="L433" s="228"/>
      <c r="M433" s="7">
        <v>1</v>
      </c>
      <c r="N433" s="405"/>
    </row>
    <row r="434" spans="1:14">
      <c r="A434" s="23"/>
      <c r="B434" s="512"/>
      <c r="C434" s="512"/>
      <c r="D434" s="513"/>
      <c r="E434" s="513"/>
      <c r="F434" s="513"/>
      <c r="G434" s="513"/>
      <c r="H434" s="513"/>
      <c r="I434" s="513"/>
      <c r="J434" s="513"/>
      <c r="K434" s="513"/>
      <c r="L434" s="513"/>
      <c r="M434" s="513">
        <v>1</v>
      </c>
      <c r="N434" s="405"/>
    </row>
    <row r="435" spans="1:14">
      <c r="A435" s="23"/>
      <c r="B435" s="228"/>
      <c r="C435" s="391"/>
      <c r="D435" s="400"/>
      <c r="E435" s="237"/>
      <c r="F435" s="237"/>
      <c r="G435" s="223"/>
      <c r="H435" s="223"/>
      <c r="I435" s="223"/>
      <c r="J435" s="223"/>
      <c r="K435" s="223"/>
      <c r="L435" s="237"/>
      <c r="M435" s="7">
        <v>1</v>
      </c>
      <c r="N435" s="514"/>
    </row>
    <row r="436" spans="1:14" ht="21" customHeight="1">
      <c r="A436" s="23"/>
      <c r="B436" s="1943" t="str">
        <f>$B$7</f>
        <v>ОТЧЕТНИ ДАННИ ПО ЕБК ЗА ИЗПЪЛНЕНИЕТО НА БЮДЖЕТА</v>
      </c>
      <c r="C436" s="1944"/>
      <c r="D436" s="1944"/>
      <c r="E436" s="237"/>
      <c r="F436" s="237"/>
      <c r="G436" s="223"/>
      <c r="H436" s="223"/>
      <c r="I436" s="223"/>
      <c r="J436" s="223"/>
      <c r="K436" s="223"/>
      <c r="L436" s="223"/>
      <c r="M436" s="7">
        <v>1</v>
      </c>
      <c r="N436" s="514"/>
    </row>
    <row r="437" spans="1:14" ht="18.75" customHeight="1">
      <c r="A437" s="23"/>
      <c r="B437" s="228"/>
      <c r="C437" s="391"/>
      <c r="D437" s="400"/>
      <c r="E437" s="406" t="s">
        <v>874</v>
      </c>
      <c r="F437" s="406" t="s">
        <v>820</v>
      </c>
      <c r="G437" s="223"/>
      <c r="H437" s="223"/>
      <c r="I437" s="223"/>
      <c r="J437" s="223"/>
      <c r="K437" s="223"/>
      <c r="L437" s="223"/>
      <c r="M437" s="7">
        <v>1</v>
      </c>
      <c r="N437" s="514"/>
    </row>
    <row r="438" spans="1:14" ht="27" customHeight="1">
      <c r="A438" s="23"/>
      <c r="B438" s="1937" t="str">
        <f>$B$9</f>
        <v>ДГ МЕЧТА</v>
      </c>
      <c r="C438" s="1938"/>
      <c r="D438" s="1939"/>
      <c r="E438" s="115">
        <f>$E$9</f>
        <v>45292</v>
      </c>
      <c r="F438" s="407">
        <f>$F$9</f>
        <v>45565</v>
      </c>
      <c r="G438" s="223"/>
      <c r="H438" s="223"/>
      <c r="I438" s="223"/>
      <c r="J438" s="223"/>
      <c r="K438" s="223"/>
      <c r="L438" s="237"/>
      <c r="M438" s="7">
        <v>1</v>
      </c>
      <c r="N438" s="514"/>
    </row>
    <row r="439" spans="1:14">
      <c r="A439" s="23"/>
      <c r="B439" s="227" t="str">
        <f>$B$10</f>
        <v>(наименование на разпоредителя с бюджет)</v>
      </c>
      <c r="C439" s="228"/>
      <c r="D439" s="229"/>
      <c r="E439" s="237"/>
      <c r="F439" s="237"/>
      <c r="G439" s="223"/>
      <c r="H439" s="223"/>
      <c r="I439" s="223"/>
      <c r="J439" s="223"/>
      <c r="K439" s="223"/>
      <c r="L439" s="237"/>
      <c r="M439" s="7">
        <v>1</v>
      </c>
      <c r="N439" s="514"/>
    </row>
    <row r="440" spans="1:14" ht="5.25" customHeight="1">
      <c r="A440" s="23"/>
      <c r="B440" s="227"/>
      <c r="C440" s="228"/>
      <c r="D440" s="229"/>
      <c r="E440" s="409"/>
      <c r="F440" s="237"/>
      <c r="G440" s="223"/>
      <c r="H440" s="223"/>
      <c r="I440" s="223"/>
      <c r="J440" s="223"/>
      <c r="K440" s="223"/>
      <c r="L440" s="237"/>
      <c r="M440" s="7">
        <v>1</v>
      </c>
      <c r="N440" s="514"/>
    </row>
    <row r="441" spans="1:14" ht="27.75" customHeight="1">
      <c r="A441" s="23"/>
      <c r="B441" s="1940" t="e">
        <f>$B$12</f>
        <v>#N/A</v>
      </c>
      <c r="C441" s="1941"/>
      <c r="D441" s="1942"/>
      <c r="E441" s="410" t="s">
        <v>875</v>
      </c>
      <c r="F441" s="232">
        <f>$F$12</f>
        <v>0</v>
      </c>
      <c r="G441" s="223"/>
      <c r="H441" s="223"/>
      <c r="I441" s="223"/>
      <c r="J441" s="223"/>
      <c r="K441" s="223"/>
      <c r="L441" s="237"/>
      <c r="M441" s="7">
        <v>1</v>
      </c>
      <c r="N441" s="514"/>
    </row>
    <row r="442" spans="1:14">
      <c r="A442" s="23"/>
      <c r="B442" s="411" t="str">
        <f>$B$13</f>
        <v>(наименование на първостепенния разпоредител с бюджет)</v>
      </c>
      <c r="C442" s="6"/>
      <c r="D442" s="237"/>
      <c r="E442" s="409"/>
      <c r="F442" s="237"/>
      <c r="G442" s="223"/>
      <c r="H442" s="223"/>
      <c r="I442" s="223"/>
      <c r="J442" s="223"/>
      <c r="K442" s="223"/>
      <c r="L442" s="237"/>
      <c r="M442" s="7">
        <v>1</v>
      </c>
      <c r="N442" s="514"/>
    </row>
    <row r="443" spans="1:14" ht="19.5">
      <c r="A443" s="23"/>
      <c r="B443" s="237"/>
      <c r="C443" s="237"/>
      <c r="D443" s="515" t="s">
        <v>876</v>
      </c>
      <c r="E443" s="238">
        <f>$E$15</f>
        <v>0</v>
      </c>
      <c r="F443" s="126" t="str">
        <f>+$F$15</f>
        <v>БЮДЖЕТ</v>
      </c>
      <c r="G443" s="239"/>
      <c r="H443" s="239"/>
      <c r="I443" s="239"/>
      <c r="J443" s="239"/>
      <c r="K443" s="239"/>
      <c r="L443" s="218"/>
      <c r="M443" s="7">
        <v>1</v>
      </c>
      <c r="N443" s="514"/>
    </row>
    <row r="444" spans="1:14" ht="16.5" thickBot="1">
      <c r="A444" s="23"/>
      <c r="B444" s="237"/>
      <c r="C444" s="237"/>
      <c r="D444" s="237"/>
      <c r="E444" s="237"/>
      <c r="F444" s="237"/>
      <c r="G444" s="244"/>
      <c r="H444" s="245" t="s">
        <v>459</v>
      </c>
      <c r="I444" s="244"/>
      <c r="J444" s="244"/>
      <c r="K444" s="244"/>
      <c r="L444" s="1365" t="s">
        <v>459</v>
      </c>
      <c r="M444" s="7">
        <v>1</v>
      </c>
      <c r="N444" s="514"/>
    </row>
    <row r="445" spans="1:14" ht="22.5" customHeight="1" thickBot="1">
      <c r="A445" s="23"/>
      <c r="B445" s="516"/>
      <c r="C445" s="391"/>
      <c r="D445" s="517"/>
      <c r="E445" s="1981" t="str">
        <f>CONCATENATE("Уточнен план ", $C$3, " - БЮДЖЕТНО САЛДО")</f>
        <v>Уточнен план 2024 - БЮДЖЕТНО САЛДО</v>
      </c>
      <c r="F445" s="1982"/>
      <c r="G445" s="1982"/>
      <c r="H445" s="1983"/>
      <c r="I445" s="1999" t="str">
        <f>CONCATENATE("Отчет ",$C$3, " - БЮДЖЕТНО САЛДО")</f>
        <v>Отчет 2024 - БЮДЖЕТНО САЛДО</v>
      </c>
      <c r="J445" s="2000"/>
      <c r="K445" s="2000"/>
      <c r="L445" s="2001"/>
      <c r="M445" s="7">
        <v>1</v>
      </c>
      <c r="N445" s="514"/>
    </row>
    <row r="446" spans="1:14" ht="48" customHeight="1">
      <c r="A446" s="23"/>
      <c r="B446" s="518"/>
      <c r="C446" s="518"/>
      <c r="D446" s="519" t="s">
        <v>870</v>
      </c>
      <c r="E446" s="137" t="str">
        <f t="shared" ref="E446:L447" si="100">E20</f>
        <v>Уточнен план                Общо</v>
      </c>
      <c r="F446" s="1395" t="str">
        <f t="shared" si="100"/>
        <v>държавни дейности</v>
      </c>
      <c r="G446" s="1396" t="str">
        <f t="shared" si="100"/>
        <v>местни дейности</v>
      </c>
      <c r="H446" s="1397" t="str">
        <f t="shared" si="100"/>
        <v>дофинансиране</v>
      </c>
      <c r="I446" s="520" t="str">
        <f t="shared" si="100"/>
        <v>държавни дейности -ОТЧЕТ</v>
      </c>
      <c r="J446" s="521" t="str">
        <f t="shared" si="100"/>
        <v>местни дейности - ОТЧЕТ</v>
      </c>
      <c r="K446" s="522" t="str">
        <f t="shared" si="100"/>
        <v>дофинансиране - ОТЧЕТ</v>
      </c>
      <c r="L446" s="523" t="str">
        <f t="shared" si="100"/>
        <v>ОТЧЕТ                                    ОБЩО</v>
      </c>
      <c r="M446" s="7">
        <v>1</v>
      </c>
      <c r="N446" s="514"/>
    </row>
    <row r="447" spans="1:14" ht="19.5" thickBot="1">
      <c r="A447" s="23"/>
      <c r="B447" s="524"/>
      <c r="C447" s="525"/>
      <c r="D447" s="526" t="s">
        <v>871</v>
      </c>
      <c r="E447" s="527" t="str">
        <f t="shared" si="100"/>
        <v>(1)</v>
      </c>
      <c r="F447" s="528" t="str">
        <f t="shared" si="100"/>
        <v>(2)</v>
      </c>
      <c r="G447" s="529" t="str">
        <f t="shared" si="100"/>
        <v>(3)</v>
      </c>
      <c r="H447" s="530" t="str">
        <f t="shared" si="100"/>
        <v>(4)</v>
      </c>
      <c r="I447" s="531" t="str">
        <f t="shared" si="100"/>
        <v>(5)</v>
      </c>
      <c r="J447" s="532" t="str">
        <f t="shared" si="100"/>
        <v>(6)</v>
      </c>
      <c r="K447" s="533" t="str">
        <f t="shared" si="100"/>
        <v>(7)</v>
      </c>
      <c r="L447" s="534" t="str">
        <f t="shared" si="100"/>
        <v>(8)</v>
      </c>
      <c r="M447" s="7">
        <v>1</v>
      </c>
      <c r="N447" s="514"/>
    </row>
    <row r="448" spans="1:14" ht="21" customHeight="1" thickTop="1">
      <c r="A448" s="23"/>
      <c r="B448" s="391"/>
      <c r="C448" s="535"/>
      <c r="D448" s="536" t="s">
        <v>872</v>
      </c>
      <c r="E448" s="537">
        <f t="shared" ref="E448:L448" si="101">+E167-E304+E422+E432</f>
        <v>0</v>
      </c>
      <c r="F448" s="538">
        <f t="shared" si="101"/>
        <v>0</v>
      </c>
      <c r="G448" s="539">
        <f t="shared" si="101"/>
        <v>0</v>
      </c>
      <c r="H448" s="540">
        <f t="shared" si="101"/>
        <v>0</v>
      </c>
      <c r="I448" s="538">
        <f t="shared" si="101"/>
        <v>-383001</v>
      </c>
      <c r="J448" s="539">
        <f t="shared" si="101"/>
        <v>0</v>
      </c>
      <c r="K448" s="540">
        <f t="shared" si="101"/>
        <v>0</v>
      </c>
      <c r="L448" s="541">
        <f t="shared" si="101"/>
        <v>-383001</v>
      </c>
      <c r="M448" s="7">
        <v>1</v>
      </c>
      <c r="N448" s="514"/>
    </row>
    <row r="449" spans="1:14" ht="20.25" customHeight="1" thickBot="1">
      <c r="A449" s="23"/>
      <c r="B449" s="391"/>
      <c r="C449" s="542"/>
      <c r="D449" s="543" t="s">
        <v>873</v>
      </c>
      <c r="E449" s="544">
        <f t="shared" ref="E449:K450" si="102">+E600</f>
        <v>0</v>
      </c>
      <c r="F449" s="545">
        <f t="shared" si="102"/>
        <v>0</v>
      </c>
      <c r="G449" s="546">
        <f t="shared" si="102"/>
        <v>0</v>
      </c>
      <c r="H449" s="547">
        <f t="shared" si="102"/>
        <v>0</v>
      </c>
      <c r="I449" s="545">
        <f t="shared" si="102"/>
        <v>-130690</v>
      </c>
      <c r="J449" s="546">
        <f t="shared" si="102"/>
        <v>0</v>
      </c>
      <c r="K449" s="547">
        <f t="shared" si="102"/>
        <v>0</v>
      </c>
      <c r="L449" s="548">
        <f>+L600</f>
        <v>-130690</v>
      </c>
      <c r="M449" s="7">
        <v>1</v>
      </c>
      <c r="N449" s="514"/>
    </row>
    <row r="450" spans="1:14" ht="16.5" thickTop="1">
      <c r="A450" s="23"/>
      <c r="B450" s="391"/>
      <c r="C450" s="542"/>
      <c r="D450" s="549">
        <f>+IF(+SUM(E450:J450)=0,0,"Контрола: дефицит/излишък = финансиране с обратен знак (V. + VІ. = 0)")</f>
        <v>0</v>
      </c>
      <c r="E450" s="550">
        <f t="shared" si="102"/>
        <v>0</v>
      </c>
      <c r="F450" s="550"/>
      <c r="G450" s="550"/>
      <c r="H450" s="550"/>
      <c r="I450" s="550"/>
      <c r="J450" s="550"/>
      <c r="K450" s="550"/>
      <c r="L450" s="550">
        <f>+L601</f>
        <v>-513691</v>
      </c>
      <c r="M450" s="7">
        <v>1</v>
      </c>
      <c r="N450" s="514"/>
    </row>
    <row r="451" spans="1:14">
      <c r="A451" s="23"/>
      <c r="B451" s="551"/>
      <c r="C451" s="551"/>
      <c r="D451" s="552"/>
      <c r="E451" s="552"/>
      <c r="F451" s="552"/>
      <c r="G451" s="552"/>
      <c r="H451" s="552"/>
      <c r="I451" s="552"/>
      <c r="J451" s="552"/>
      <c r="K451" s="552"/>
      <c r="L451" s="552"/>
      <c r="M451" s="7">
        <v>1</v>
      </c>
      <c r="N451" s="514"/>
    </row>
    <row r="452" spans="1:14" ht="20.25" customHeight="1">
      <c r="A452" s="23"/>
      <c r="B452" s="1945" t="str">
        <f>$B$7</f>
        <v>ОТЧЕТНИ ДАННИ ПО ЕБК ЗА ИЗПЪЛНЕНИЕТО НА БЮДЖЕТА</v>
      </c>
      <c r="C452" s="1946"/>
      <c r="D452" s="1946"/>
      <c r="E452" s="223"/>
      <c r="F452" s="223"/>
      <c r="G452" s="223"/>
      <c r="H452" s="223"/>
      <c r="I452" s="223"/>
      <c r="J452" s="223"/>
      <c r="K452" s="223"/>
      <c r="L452" s="237"/>
      <c r="M452" s="7">
        <v>1</v>
      </c>
      <c r="N452" s="514"/>
    </row>
    <row r="453" spans="1:14" ht="18.75" customHeight="1">
      <c r="A453" s="23"/>
      <c r="B453" s="228"/>
      <c r="C453" s="391"/>
      <c r="D453" s="400"/>
      <c r="E453" s="406" t="s">
        <v>874</v>
      </c>
      <c r="F453" s="406" t="s">
        <v>820</v>
      </c>
      <c r="G453" s="223"/>
      <c r="H453" s="223"/>
      <c r="I453" s="223"/>
      <c r="J453" s="223"/>
      <c r="K453" s="223"/>
      <c r="L453" s="237"/>
      <c r="M453" s="7">
        <v>1</v>
      </c>
      <c r="N453" s="514"/>
    </row>
    <row r="454" spans="1:14" ht="27" customHeight="1">
      <c r="A454" s="23"/>
      <c r="B454" s="1937" t="str">
        <f>$B$9</f>
        <v>ДГ МЕЧТА</v>
      </c>
      <c r="C454" s="1938"/>
      <c r="D454" s="1939"/>
      <c r="E454" s="115">
        <f>$E$9</f>
        <v>45292</v>
      </c>
      <c r="F454" s="407">
        <f>$F$9</f>
        <v>45565</v>
      </c>
      <c r="G454" s="223"/>
      <c r="H454" s="223"/>
      <c r="I454" s="223"/>
      <c r="J454" s="223"/>
      <c r="K454" s="223"/>
      <c r="L454" s="237"/>
      <c r="M454" s="7">
        <v>1</v>
      </c>
      <c r="N454" s="514"/>
    </row>
    <row r="455" spans="1:14">
      <c r="A455" s="23"/>
      <c r="B455" s="227" t="str">
        <f>$B$10</f>
        <v>(наименование на разпоредителя с бюджет)</v>
      </c>
      <c r="C455" s="228"/>
      <c r="D455" s="229"/>
      <c r="E455" s="237"/>
      <c r="F455" s="237"/>
      <c r="G455" s="223"/>
      <c r="H455" s="223"/>
      <c r="I455" s="223"/>
      <c r="J455" s="223"/>
      <c r="K455" s="223"/>
      <c r="L455" s="237"/>
      <c r="M455" s="7">
        <v>1</v>
      </c>
      <c r="N455" s="514"/>
    </row>
    <row r="456" spans="1:14" ht="5.25" customHeight="1">
      <c r="A456" s="23"/>
      <c r="B456" s="227"/>
      <c r="C456" s="228"/>
      <c r="D456" s="229"/>
      <c r="E456" s="409"/>
      <c r="F456" s="237"/>
      <c r="G456" s="223"/>
      <c r="H456" s="223"/>
      <c r="I456" s="223"/>
      <c r="J456" s="223"/>
      <c r="K456" s="223"/>
      <c r="L456" s="237"/>
      <c r="M456" s="7">
        <v>1</v>
      </c>
      <c r="N456" s="514"/>
    </row>
    <row r="457" spans="1:14" ht="27" customHeight="1">
      <c r="A457" s="23"/>
      <c r="B457" s="1940" t="e">
        <f>$B$12</f>
        <v>#N/A</v>
      </c>
      <c r="C457" s="1941"/>
      <c r="D457" s="1942"/>
      <c r="E457" s="410" t="s">
        <v>875</v>
      </c>
      <c r="F457" s="232">
        <f>$F$12</f>
        <v>0</v>
      </c>
      <c r="G457" s="223"/>
      <c r="H457" s="223"/>
      <c r="I457" s="223"/>
      <c r="J457" s="223"/>
      <c r="K457" s="223"/>
      <c r="L457" s="237"/>
      <c r="M457" s="7">
        <v>1</v>
      </c>
      <c r="N457" s="514"/>
    </row>
    <row r="458" spans="1:14">
      <c r="A458" s="23"/>
      <c r="B458" s="237"/>
      <c r="C458" s="6"/>
      <c r="D458" s="237"/>
      <c r="E458" s="409"/>
      <c r="F458" s="237"/>
      <c r="G458" s="223"/>
      <c r="H458" s="223"/>
      <c r="I458" s="223"/>
      <c r="J458" s="223"/>
      <c r="K458" s="223"/>
      <c r="L458" s="237"/>
      <c r="M458" s="7">
        <v>1</v>
      </c>
      <c r="N458" s="514"/>
    </row>
    <row r="459" spans="1:14" ht="19.5">
      <c r="A459" s="23"/>
      <c r="B459" s="236"/>
      <c r="C459" s="237"/>
      <c r="D459" s="515" t="s">
        <v>876</v>
      </c>
      <c r="E459" s="238">
        <f>$E$15</f>
        <v>0</v>
      </c>
      <c r="F459" s="126" t="str">
        <f>+$F$15</f>
        <v>БЮДЖЕТ</v>
      </c>
      <c r="G459" s="239"/>
      <c r="H459" s="239"/>
      <c r="I459" s="239"/>
      <c r="J459" s="239"/>
      <c r="K459" s="239"/>
      <c r="L459" s="218"/>
      <c r="M459" s="7">
        <v>1</v>
      </c>
      <c r="N459" s="514"/>
    </row>
    <row r="460" spans="1:14" ht="14.25" customHeight="1" thickBot="1">
      <c r="A460" s="23"/>
      <c r="B460" s="228"/>
      <c r="C460" s="391"/>
      <c r="D460" s="400"/>
      <c r="E460" s="37"/>
      <c r="F460" s="244"/>
      <c r="G460" s="244"/>
      <c r="H460" s="246" t="s">
        <v>459</v>
      </c>
      <c r="I460" s="244"/>
      <c r="J460" s="244"/>
      <c r="K460" s="244"/>
      <c r="L460" s="1365" t="s">
        <v>459</v>
      </c>
      <c r="M460" s="7">
        <v>1</v>
      </c>
      <c r="N460" s="514"/>
    </row>
    <row r="461" spans="1:14" ht="22.5" customHeight="1">
      <c r="A461" s="23"/>
      <c r="B461" s="553" t="s">
        <v>912</v>
      </c>
      <c r="C461" s="554"/>
      <c r="D461" s="555"/>
      <c r="E461" s="1984" t="str">
        <f>CONCATENATE("Уточнен план ", $C$3, " - ФИНАНСИРАНЕ НА БЮДЖЕТНО САЛДО")</f>
        <v>Уточнен план 2024 - ФИНАНСИРАНЕ НА БЮДЖЕТНО САЛДО</v>
      </c>
      <c r="F461" s="1985"/>
      <c r="G461" s="1985"/>
      <c r="H461" s="1986"/>
      <c r="I461" s="2002" t="str">
        <f>CONCATENATE("Отчет ", $C$3, " -ФИНАНСИРАНЕ НА БЮДЖЕТНО САЛДО")</f>
        <v>Отчет 2024 -ФИНАНСИРАНЕ НА БЮДЖЕТНО САЛДО</v>
      </c>
      <c r="J461" s="2003"/>
      <c r="K461" s="2003"/>
      <c r="L461" s="2004"/>
      <c r="M461" s="7">
        <v>1</v>
      </c>
      <c r="N461" s="514"/>
    </row>
    <row r="462" spans="1:14" ht="60" customHeight="1">
      <c r="A462" s="23"/>
      <c r="B462" s="556" t="s">
        <v>62</v>
      </c>
      <c r="C462" s="557" t="s">
        <v>460</v>
      </c>
      <c r="D462" s="558" t="s">
        <v>664</v>
      </c>
      <c r="E462" s="1391" t="str">
        <f t="shared" ref="E462:L463" si="103">E20</f>
        <v>Уточнен план                Общо</v>
      </c>
      <c r="F462" s="1395" t="str">
        <f t="shared" si="103"/>
        <v>държавни дейности</v>
      </c>
      <c r="G462" s="1396" t="str">
        <f t="shared" si="103"/>
        <v>местни дейности</v>
      </c>
      <c r="H462" s="1397" t="str">
        <f t="shared" si="103"/>
        <v>дофинансиране</v>
      </c>
      <c r="I462" s="559" t="str">
        <f t="shared" si="103"/>
        <v>държавни дейности -ОТЧЕТ</v>
      </c>
      <c r="J462" s="560" t="str">
        <f t="shared" si="103"/>
        <v>местни дейности - ОТЧЕТ</v>
      </c>
      <c r="K462" s="561" t="str">
        <f t="shared" si="103"/>
        <v>дофинансиране - ОТЧЕТ</v>
      </c>
      <c r="L462" s="562" t="str">
        <f t="shared" si="103"/>
        <v>ОТЧЕТ                                    ОБЩО</v>
      </c>
      <c r="M462" s="7">
        <v>1</v>
      </c>
      <c r="N462" s="514"/>
    </row>
    <row r="463" spans="1:14" ht="18.75">
      <c r="A463" s="23">
        <v>1</v>
      </c>
      <c r="B463" s="563"/>
      <c r="C463" s="564"/>
      <c r="D463" s="565" t="s">
        <v>682</v>
      </c>
      <c r="E463" s="1392" t="str">
        <f t="shared" si="103"/>
        <v>(1)</v>
      </c>
      <c r="F463" s="429" t="str">
        <f t="shared" si="103"/>
        <v>(2)</v>
      </c>
      <c r="G463" s="430" t="str">
        <f t="shared" si="103"/>
        <v>(3)</v>
      </c>
      <c r="H463" s="431" t="str">
        <f t="shared" si="103"/>
        <v>(4)</v>
      </c>
      <c r="I463" s="261" t="str">
        <f t="shared" si="103"/>
        <v>(5)</v>
      </c>
      <c r="J463" s="262" t="str">
        <f t="shared" si="103"/>
        <v>(6)</v>
      </c>
      <c r="K463" s="263" t="str">
        <f t="shared" si="103"/>
        <v>(7)</v>
      </c>
      <c r="L463" s="432" t="str">
        <f t="shared" si="103"/>
        <v>(8)</v>
      </c>
      <c r="M463" s="7">
        <v>1</v>
      </c>
      <c r="N463" s="514"/>
    </row>
    <row r="464" spans="1:14" s="15" customFormat="1" ht="18.75" hidden="1" customHeight="1">
      <c r="A464" s="22">
        <v>5</v>
      </c>
      <c r="B464" s="566">
        <v>7000</v>
      </c>
      <c r="C464" s="1929" t="s">
        <v>754</v>
      </c>
      <c r="D464" s="1930"/>
      <c r="E464" s="567">
        <f t="shared" ref="E464:L464" si="104">SUM(E465:E467)</f>
        <v>0</v>
      </c>
      <c r="F464" s="568">
        <f t="shared" si="104"/>
        <v>0</v>
      </c>
      <c r="G464" s="569">
        <f t="shared" si="104"/>
        <v>0</v>
      </c>
      <c r="H464" s="570">
        <f>SUM(H465:H467)</f>
        <v>0</v>
      </c>
      <c r="I464" s="568">
        <f t="shared" si="104"/>
        <v>0</v>
      </c>
      <c r="J464" s="569">
        <f t="shared" si="104"/>
        <v>0</v>
      </c>
      <c r="K464" s="570">
        <f t="shared" si="104"/>
        <v>0</v>
      </c>
      <c r="L464" s="567">
        <f t="shared" si="104"/>
        <v>0</v>
      </c>
      <c r="M464" s="7" t="str">
        <f t="shared" ref="M464:M527" si="105">(IF($E464&lt;&gt;0,$M$2,IF($L464&lt;&gt;0,$M$2,"")))</f>
        <v/>
      </c>
      <c r="N464" s="514"/>
    </row>
    <row r="465" spans="1:14" ht="18.75" hidden="1" customHeight="1">
      <c r="A465" s="23">
        <v>10</v>
      </c>
      <c r="B465" s="571"/>
      <c r="C465" s="150">
        <v>7001</v>
      </c>
      <c r="D465" s="572" t="s">
        <v>671</v>
      </c>
      <c r="E465" s="1367">
        <f>F465+G465+H465</f>
        <v>0</v>
      </c>
      <c r="F465" s="152"/>
      <c r="G465" s="153"/>
      <c r="H465" s="573">
        <v>0</v>
      </c>
      <c r="I465" s="152"/>
      <c r="J465" s="153"/>
      <c r="K465" s="573">
        <v>0</v>
      </c>
      <c r="L465" s="1367">
        <f>I465+J465+K465</f>
        <v>0</v>
      </c>
      <c r="M465" s="7" t="str">
        <f t="shared" si="105"/>
        <v/>
      </c>
      <c r="N465" s="514"/>
    </row>
    <row r="466" spans="1:14" ht="18.75" hidden="1" customHeight="1">
      <c r="A466" s="24">
        <v>20</v>
      </c>
      <c r="B466" s="571"/>
      <c r="C466" s="156">
        <v>7003</v>
      </c>
      <c r="D466" s="184" t="s">
        <v>755</v>
      </c>
      <c r="E466" s="1368">
        <f>F466+G466+H466</f>
        <v>0</v>
      </c>
      <c r="F466" s="158"/>
      <c r="G466" s="159"/>
      <c r="H466" s="574">
        <v>0</v>
      </c>
      <c r="I466" s="158"/>
      <c r="J466" s="159"/>
      <c r="K466" s="574">
        <v>0</v>
      </c>
      <c r="L466" s="1368">
        <f>I466+J466+K466</f>
        <v>0</v>
      </c>
      <c r="M466" s="7" t="str">
        <f t="shared" si="105"/>
        <v/>
      </c>
      <c r="N466" s="514"/>
    </row>
    <row r="467" spans="1:14" ht="18.75" hidden="1" customHeight="1">
      <c r="A467" s="24">
        <v>25</v>
      </c>
      <c r="B467" s="571"/>
      <c r="C467" s="179">
        <v>7010</v>
      </c>
      <c r="D467" s="188" t="s">
        <v>756</v>
      </c>
      <c r="E467" s="1371">
        <f>F467+G467+H467</f>
        <v>0</v>
      </c>
      <c r="F467" s="173"/>
      <c r="G467" s="174"/>
      <c r="H467" s="575">
        <v>0</v>
      </c>
      <c r="I467" s="173"/>
      <c r="J467" s="174"/>
      <c r="K467" s="575">
        <v>0</v>
      </c>
      <c r="L467" s="1371">
        <f>I467+J467+K467</f>
        <v>0</v>
      </c>
      <c r="M467" s="7" t="str">
        <f t="shared" si="105"/>
        <v/>
      </c>
      <c r="N467" s="514"/>
    </row>
    <row r="468" spans="1:14" s="15" customFormat="1" hidden="1">
      <c r="A468" s="22">
        <v>30</v>
      </c>
      <c r="B468" s="566">
        <v>7100</v>
      </c>
      <c r="C468" s="1924" t="s">
        <v>757</v>
      </c>
      <c r="D468" s="1924"/>
      <c r="E468" s="567">
        <f t="shared" ref="E468:L468" si="106">+E469+E470</f>
        <v>0</v>
      </c>
      <c r="F468" s="576">
        <f t="shared" si="106"/>
        <v>0</v>
      </c>
      <c r="G468" s="569">
        <f t="shared" si="106"/>
        <v>0</v>
      </c>
      <c r="H468" s="570">
        <f>+H469+H470</f>
        <v>0</v>
      </c>
      <c r="I468" s="576">
        <f t="shared" si="106"/>
        <v>0</v>
      </c>
      <c r="J468" s="569">
        <f t="shared" si="106"/>
        <v>0</v>
      </c>
      <c r="K468" s="570">
        <f t="shared" si="106"/>
        <v>0</v>
      </c>
      <c r="L468" s="567">
        <f t="shared" si="106"/>
        <v>0</v>
      </c>
      <c r="M468" s="7" t="str">
        <f t="shared" si="105"/>
        <v/>
      </c>
      <c r="N468" s="514"/>
    </row>
    <row r="469" spans="1:14" ht="18.75" hidden="1" customHeight="1">
      <c r="A469" s="23">
        <v>35</v>
      </c>
      <c r="B469" s="571"/>
      <c r="C469" s="150">
        <v>7101</v>
      </c>
      <c r="D469" s="577" t="s">
        <v>758</v>
      </c>
      <c r="E469" s="1367">
        <f>F469+G469+H469</f>
        <v>0</v>
      </c>
      <c r="F469" s="152"/>
      <c r="G469" s="153"/>
      <c r="H469" s="573">
        <v>0</v>
      </c>
      <c r="I469" s="152"/>
      <c r="J469" s="153"/>
      <c r="K469" s="573">
        <v>0</v>
      </c>
      <c r="L469" s="1367">
        <f>I469+J469+K469</f>
        <v>0</v>
      </c>
      <c r="M469" s="7" t="str">
        <f t="shared" si="105"/>
        <v/>
      </c>
      <c r="N469" s="514"/>
    </row>
    <row r="470" spans="1:14" ht="18.75" hidden="1" customHeight="1">
      <c r="A470" s="23">
        <v>40</v>
      </c>
      <c r="B470" s="571"/>
      <c r="C470" s="179">
        <v>7102</v>
      </c>
      <c r="D470" s="188" t="s">
        <v>759</v>
      </c>
      <c r="E470" s="1371">
        <f>F470+G470+H470</f>
        <v>0</v>
      </c>
      <c r="F470" s="173"/>
      <c r="G470" s="174"/>
      <c r="H470" s="575">
        <v>0</v>
      </c>
      <c r="I470" s="173"/>
      <c r="J470" s="174"/>
      <c r="K470" s="575">
        <v>0</v>
      </c>
      <c r="L470" s="1371">
        <f>I470+J470+K470</f>
        <v>0</v>
      </c>
      <c r="M470" s="7" t="str">
        <f t="shared" si="105"/>
        <v/>
      </c>
      <c r="N470" s="514"/>
    </row>
    <row r="471" spans="1:14" s="15" customFormat="1" hidden="1">
      <c r="A471" s="22">
        <v>45</v>
      </c>
      <c r="B471" s="566">
        <v>7200</v>
      </c>
      <c r="C471" s="1924" t="s">
        <v>1990</v>
      </c>
      <c r="D471" s="1924"/>
      <c r="E471" s="567">
        <f t="shared" ref="E471:L471" si="107">+E472+E473</f>
        <v>0</v>
      </c>
      <c r="F471" s="576">
        <f t="shared" si="107"/>
        <v>0</v>
      </c>
      <c r="G471" s="569">
        <f t="shared" si="107"/>
        <v>0</v>
      </c>
      <c r="H471" s="570">
        <f>+H472+H473</f>
        <v>0</v>
      </c>
      <c r="I471" s="576">
        <f t="shared" si="107"/>
        <v>0</v>
      </c>
      <c r="J471" s="569">
        <f t="shared" si="107"/>
        <v>0</v>
      </c>
      <c r="K471" s="570">
        <f t="shared" si="107"/>
        <v>0</v>
      </c>
      <c r="L471" s="567">
        <f t="shared" si="107"/>
        <v>0</v>
      </c>
      <c r="M471" s="7" t="str">
        <f t="shared" si="105"/>
        <v/>
      </c>
      <c r="N471" s="514"/>
    </row>
    <row r="472" spans="1:14" ht="18.75" hidden="1" customHeight="1">
      <c r="A472" s="23">
        <v>50</v>
      </c>
      <c r="B472" s="571"/>
      <c r="C472" s="578">
        <v>7201</v>
      </c>
      <c r="D472" s="579" t="s">
        <v>1991</v>
      </c>
      <c r="E472" s="1381">
        <f>F472+G472+H472</f>
        <v>0</v>
      </c>
      <c r="F472" s="152"/>
      <c r="G472" s="580"/>
      <c r="H472" s="573">
        <v>0</v>
      </c>
      <c r="I472" s="152"/>
      <c r="J472" s="580"/>
      <c r="K472" s="573">
        <v>0</v>
      </c>
      <c r="L472" s="1381">
        <f>I472+J472+K472</f>
        <v>0</v>
      </c>
      <c r="M472" s="7" t="str">
        <f t="shared" si="105"/>
        <v/>
      </c>
      <c r="N472" s="514"/>
    </row>
    <row r="473" spans="1:14" ht="18.75" hidden="1" customHeight="1">
      <c r="A473" s="23">
        <v>55</v>
      </c>
      <c r="B473" s="571"/>
      <c r="C473" s="162">
        <v>7202</v>
      </c>
      <c r="D473" s="581" t="s">
        <v>1992</v>
      </c>
      <c r="E473" s="1380">
        <f>F473+G473+H473</f>
        <v>0</v>
      </c>
      <c r="F473" s="173"/>
      <c r="G473" s="165"/>
      <c r="H473" s="575">
        <v>0</v>
      </c>
      <c r="I473" s="173"/>
      <c r="J473" s="165"/>
      <c r="K473" s="575">
        <v>0</v>
      </c>
      <c r="L473" s="1380">
        <f>I473+J473+K473</f>
        <v>0</v>
      </c>
      <c r="M473" s="7" t="str">
        <f t="shared" si="105"/>
        <v/>
      </c>
      <c r="N473" s="514"/>
    </row>
    <row r="474" spans="1:14" s="15" customFormat="1" ht="18.75" hidden="1" customHeight="1">
      <c r="A474" s="22">
        <v>60</v>
      </c>
      <c r="B474" s="566">
        <v>7300</v>
      </c>
      <c r="C474" s="1929" t="s">
        <v>760</v>
      </c>
      <c r="D474" s="1930"/>
      <c r="E474" s="567">
        <f t="shared" ref="E474:L474" si="108">SUM(E475:E480)</f>
        <v>0</v>
      </c>
      <c r="F474" s="576">
        <f t="shared" si="108"/>
        <v>0</v>
      </c>
      <c r="G474" s="582">
        <f t="shared" si="108"/>
        <v>0</v>
      </c>
      <c r="H474" s="570">
        <f>SUM(H475:H480)</f>
        <v>0</v>
      </c>
      <c r="I474" s="576">
        <f t="shared" si="108"/>
        <v>0</v>
      </c>
      <c r="J474" s="582">
        <f t="shared" si="108"/>
        <v>0</v>
      </c>
      <c r="K474" s="570">
        <f t="shared" si="108"/>
        <v>0</v>
      </c>
      <c r="L474" s="567">
        <f t="shared" si="108"/>
        <v>0</v>
      </c>
      <c r="M474" s="7" t="str">
        <f t="shared" si="105"/>
        <v/>
      </c>
      <c r="N474" s="514"/>
    </row>
    <row r="475" spans="1:14" ht="18.75" hidden="1" customHeight="1">
      <c r="A475" s="23">
        <v>65</v>
      </c>
      <c r="B475" s="149"/>
      <c r="C475" s="578">
        <v>7320</v>
      </c>
      <c r="D475" s="583" t="s">
        <v>761</v>
      </c>
      <c r="E475" s="1382">
        <f t="shared" ref="E475:E480" si="109">F475+G475+H475</f>
        <v>0</v>
      </c>
      <c r="F475" s="584"/>
      <c r="G475" s="153"/>
      <c r="H475" s="573">
        <v>0</v>
      </c>
      <c r="I475" s="584"/>
      <c r="J475" s="153"/>
      <c r="K475" s="573">
        <v>0</v>
      </c>
      <c r="L475" s="1382">
        <f t="shared" ref="L475:L480" si="110">I475+J475+K475</f>
        <v>0</v>
      </c>
      <c r="M475" s="7" t="str">
        <f t="shared" si="105"/>
        <v/>
      </c>
      <c r="N475" s="514"/>
    </row>
    <row r="476" spans="1:14" ht="31.5" hidden="1">
      <c r="A476" s="23">
        <v>85</v>
      </c>
      <c r="B476" s="149"/>
      <c r="C476" s="162">
        <v>7369</v>
      </c>
      <c r="D476" s="585" t="s">
        <v>762</v>
      </c>
      <c r="E476" s="1383">
        <f t="shared" si="109"/>
        <v>0</v>
      </c>
      <c r="F476" s="164"/>
      <c r="G476" s="446"/>
      <c r="H476" s="586">
        <v>0</v>
      </c>
      <c r="I476" s="164"/>
      <c r="J476" s="446"/>
      <c r="K476" s="586">
        <v>0</v>
      </c>
      <c r="L476" s="1383">
        <f t="shared" si="110"/>
        <v>0</v>
      </c>
      <c r="M476" s="7" t="str">
        <f t="shared" si="105"/>
        <v/>
      </c>
      <c r="N476" s="514"/>
    </row>
    <row r="477" spans="1:14" ht="31.5" hidden="1">
      <c r="A477" s="23">
        <v>90</v>
      </c>
      <c r="B477" s="149"/>
      <c r="C477" s="587">
        <v>7370</v>
      </c>
      <c r="D477" s="588" t="s">
        <v>763</v>
      </c>
      <c r="E477" s="1384">
        <f t="shared" si="109"/>
        <v>0</v>
      </c>
      <c r="F477" s="589"/>
      <c r="G477" s="590"/>
      <c r="H477" s="591">
        <v>0</v>
      </c>
      <c r="I477" s="589"/>
      <c r="J477" s="590"/>
      <c r="K477" s="591">
        <v>0</v>
      </c>
      <c r="L477" s="1384">
        <f t="shared" si="110"/>
        <v>0</v>
      </c>
      <c r="M477" s="7" t="str">
        <f t="shared" si="105"/>
        <v/>
      </c>
      <c r="N477" s="514"/>
    </row>
    <row r="478" spans="1:14" ht="18.75" hidden="1" customHeight="1">
      <c r="A478" s="23">
        <v>95</v>
      </c>
      <c r="B478" s="149"/>
      <c r="C478" s="578">
        <v>7391</v>
      </c>
      <c r="D478" s="592" t="s">
        <v>764</v>
      </c>
      <c r="E478" s="1381">
        <f t="shared" si="109"/>
        <v>0</v>
      </c>
      <c r="F478" s="584"/>
      <c r="G478" s="451"/>
      <c r="H478" s="574">
        <v>0</v>
      </c>
      <c r="I478" s="584"/>
      <c r="J478" s="451"/>
      <c r="K478" s="574">
        <v>0</v>
      </c>
      <c r="L478" s="1381">
        <f t="shared" si="110"/>
        <v>0</v>
      </c>
      <c r="M478" s="7" t="str">
        <f t="shared" si="105"/>
        <v/>
      </c>
      <c r="N478" s="514"/>
    </row>
    <row r="479" spans="1:14" ht="18.75" hidden="1" customHeight="1">
      <c r="A479" s="23">
        <v>100</v>
      </c>
      <c r="B479" s="149"/>
      <c r="C479" s="156">
        <v>7392</v>
      </c>
      <c r="D479" s="593" t="s">
        <v>765</v>
      </c>
      <c r="E479" s="1368">
        <f t="shared" si="109"/>
        <v>0</v>
      </c>
      <c r="F479" s="1652">
        <v>0</v>
      </c>
      <c r="G479" s="1652">
        <v>0</v>
      </c>
      <c r="H479" s="574">
        <v>0</v>
      </c>
      <c r="I479" s="1652">
        <v>0</v>
      </c>
      <c r="J479" s="1652">
        <v>0</v>
      </c>
      <c r="K479" s="574">
        <v>0</v>
      </c>
      <c r="L479" s="1368">
        <f t="shared" si="110"/>
        <v>0</v>
      </c>
      <c r="M479" s="7" t="str">
        <f t="shared" si="105"/>
        <v/>
      </c>
      <c r="N479" s="514"/>
    </row>
    <row r="480" spans="1:14" ht="18.75" hidden="1" customHeight="1">
      <c r="A480" s="23">
        <v>105</v>
      </c>
      <c r="B480" s="149"/>
      <c r="C480" s="162">
        <v>7393</v>
      </c>
      <c r="D480" s="182" t="s">
        <v>766</v>
      </c>
      <c r="E480" s="1380">
        <f t="shared" si="109"/>
        <v>0</v>
      </c>
      <c r="F480" s="164"/>
      <c r="G480" s="174"/>
      <c r="H480" s="575">
        <v>0</v>
      </c>
      <c r="I480" s="164"/>
      <c r="J480" s="174"/>
      <c r="K480" s="575">
        <v>0</v>
      </c>
      <c r="L480" s="1380">
        <f t="shared" si="110"/>
        <v>0</v>
      </c>
      <c r="M480" s="7" t="str">
        <f t="shared" si="105"/>
        <v/>
      </c>
      <c r="N480" s="514"/>
    </row>
    <row r="481" spans="1:232" s="46" customFormat="1" ht="18.75" hidden="1" customHeight="1">
      <c r="A481" s="26">
        <v>110</v>
      </c>
      <c r="B481" s="566">
        <v>7900</v>
      </c>
      <c r="C481" s="1925" t="s">
        <v>767</v>
      </c>
      <c r="D481" s="1926"/>
      <c r="E481" s="594">
        <f t="shared" ref="E481:L481" si="111">+E482+E483</f>
        <v>0</v>
      </c>
      <c r="F481" s="595">
        <f t="shared" si="111"/>
        <v>0</v>
      </c>
      <c r="G481" s="596">
        <f t="shared" si="111"/>
        <v>0</v>
      </c>
      <c r="H481" s="570">
        <f>+H482+H483</f>
        <v>0</v>
      </c>
      <c r="I481" s="595">
        <f t="shared" si="111"/>
        <v>0</v>
      </c>
      <c r="J481" s="596">
        <f t="shared" si="111"/>
        <v>0</v>
      </c>
      <c r="K481" s="570">
        <f t="shared" si="111"/>
        <v>0</v>
      </c>
      <c r="L481" s="594">
        <f t="shared" si="111"/>
        <v>0</v>
      </c>
      <c r="M481" s="7" t="str">
        <f t="shared" si="105"/>
        <v/>
      </c>
      <c r="N481" s="514"/>
      <c r="O481" s="48"/>
      <c r="P481" s="48"/>
      <c r="Q481" s="49"/>
      <c r="R481" s="48"/>
      <c r="S481" s="48"/>
      <c r="T481" s="49"/>
      <c r="U481" s="50"/>
      <c r="V481" s="50"/>
      <c r="W481" s="51"/>
      <c r="X481" s="50"/>
      <c r="Y481" s="50"/>
      <c r="Z481" s="51"/>
      <c r="AA481" s="50"/>
      <c r="AB481" s="50"/>
      <c r="AC481" s="52"/>
      <c r="AD481" s="50"/>
      <c r="AE481" s="50"/>
      <c r="AF481" s="51"/>
      <c r="AG481" s="50"/>
      <c r="AH481" s="50"/>
      <c r="AI481" s="51"/>
      <c r="AJ481" s="50"/>
      <c r="AK481" s="51"/>
      <c r="AL481" s="52"/>
      <c r="AM481" s="51"/>
      <c r="AN481" s="51"/>
      <c r="AO481" s="50"/>
      <c r="AP481" s="50"/>
      <c r="AQ481" s="51"/>
      <c r="AR481" s="50"/>
      <c r="AT481" s="50"/>
    </row>
    <row r="482" spans="1:232" s="58" customFormat="1" ht="18.75" hidden="1" customHeight="1">
      <c r="A482" s="53">
        <v>115</v>
      </c>
      <c r="B482" s="149"/>
      <c r="C482" s="597">
        <v>7901</v>
      </c>
      <c r="D482" s="598" t="s">
        <v>768</v>
      </c>
      <c r="E482" s="1381">
        <f>F482+G482+H482</f>
        <v>0</v>
      </c>
      <c r="F482" s="1652">
        <v>0</v>
      </c>
      <c r="G482" s="1652">
        <v>0</v>
      </c>
      <c r="H482" s="573">
        <v>0</v>
      </c>
      <c r="I482" s="1652">
        <v>0</v>
      </c>
      <c r="J482" s="1652">
        <v>0</v>
      </c>
      <c r="K482" s="573">
        <v>0</v>
      </c>
      <c r="L482" s="1381">
        <f>I482+J482+K482</f>
        <v>0</v>
      </c>
      <c r="M482" s="7" t="str">
        <f t="shared" si="105"/>
        <v/>
      </c>
      <c r="N482" s="514"/>
      <c r="O482" s="54"/>
      <c r="P482" s="55"/>
      <c r="Q482" s="54"/>
      <c r="R482" s="54"/>
      <c r="S482" s="55"/>
      <c r="T482" s="54"/>
      <c r="U482" s="54"/>
      <c r="V482" s="55"/>
      <c r="W482" s="54"/>
      <c r="X482" s="54"/>
      <c r="Y482" s="55"/>
      <c r="Z482" s="54"/>
      <c r="AA482" s="54"/>
      <c r="AB482" s="56"/>
      <c r="AC482" s="54"/>
      <c r="AD482" s="54"/>
      <c r="AE482" s="55"/>
      <c r="AF482" s="54"/>
      <c r="AG482" s="54"/>
      <c r="AH482" s="55"/>
      <c r="AI482" s="54"/>
      <c r="AJ482" s="55"/>
      <c r="AK482" s="56"/>
      <c r="AL482" s="55"/>
      <c r="AM482" s="55"/>
      <c r="AN482" s="54"/>
      <c r="AO482" s="54"/>
      <c r="AP482" s="55"/>
      <c r="AQ482" s="54"/>
      <c r="AR482" s="57"/>
      <c r="AS482" s="54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7"/>
      <c r="DT482" s="57"/>
      <c r="DU482" s="57"/>
      <c r="DV482" s="57"/>
      <c r="DW482" s="57"/>
      <c r="DX482" s="57"/>
      <c r="DY482" s="57"/>
      <c r="DZ482" s="57"/>
      <c r="EA482" s="57"/>
      <c r="EB482" s="57"/>
      <c r="EC482" s="57"/>
      <c r="ED482" s="57"/>
      <c r="EE482" s="57"/>
      <c r="EF482" s="57"/>
      <c r="EG482" s="57"/>
      <c r="EH482" s="57"/>
      <c r="EI482" s="57"/>
      <c r="EJ482" s="57"/>
      <c r="EK482" s="57"/>
      <c r="EL482" s="57"/>
      <c r="EM482" s="57"/>
      <c r="EN482" s="57"/>
      <c r="EO482" s="57"/>
      <c r="EP482" s="57"/>
      <c r="EQ482" s="57"/>
      <c r="ER482" s="57"/>
      <c r="ES482" s="57"/>
      <c r="ET482" s="57"/>
      <c r="EU482" s="57"/>
      <c r="EV482" s="57"/>
      <c r="EW482" s="57"/>
      <c r="EX482" s="57"/>
      <c r="EY482" s="57"/>
      <c r="EZ482" s="57"/>
      <c r="FA482" s="57"/>
      <c r="FB482" s="57"/>
      <c r="FC482" s="57"/>
      <c r="FD482" s="57"/>
      <c r="FE482" s="57"/>
      <c r="FF482" s="57"/>
      <c r="FG482" s="57"/>
      <c r="FH482" s="57"/>
      <c r="FI482" s="57"/>
      <c r="FJ482" s="57"/>
      <c r="FK482" s="57"/>
      <c r="FL482" s="57"/>
      <c r="FM482" s="57"/>
      <c r="FN482" s="57"/>
      <c r="FO482" s="57"/>
      <c r="FP482" s="57"/>
      <c r="FQ482" s="57"/>
      <c r="FR482" s="57"/>
      <c r="FS482" s="57"/>
      <c r="FT482" s="57"/>
      <c r="FU482" s="57"/>
      <c r="FV482" s="57"/>
      <c r="FW482" s="57"/>
      <c r="FX482" s="57"/>
      <c r="FY482" s="57"/>
      <c r="FZ482" s="57"/>
      <c r="GA482" s="57"/>
      <c r="GB482" s="57"/>
      <c r="GC482" s="57"/>
      <c r="GD482" s="57"/>
      <c r="GE482" s="57"/>
      <c r="GF482" s="57"/>
      <c r="GG482" s="57"/>
      <c r="GH482" s="57"/>
      <c r="GI482" s="57"/>
      <c r="GJ482" s="57"/>
      <c r="GK482" s="57"/>
      <c r="GL482" s="57"/>
      <c r="GM482" s="57"/>
      <c r="GN482" s="57"/>
      <c r="GO482" s="57"/>
      <c r="GP482" s="57"/>
      <c r="GQ482" s="57"/>
      <c r="GR482" s="57"/>
      <c r="GS482" s="57"/>
      <c r="GT482" s="57"/>
      <c r="GU482" s="57"/>
      <c r="GV482" s="57"/>
      <c r="GW482" s="57"/>
      <c r="GX482" s="57"/>
      <c r="GY482" s="57"/>
      <c r="GZ482" s="57"/>
      <c r="HA482" s="57"/>
      <c r="HB482" s="57"/>
      <c r="HC482" s="57"/>
      <c r="HD482" s="57"/>
      <c r="HE482" s="57"/>
      <c r="HF482" s="57"/>
      <c r="HG482" s="57"/>
      <c r="HH482" s="57"/>
      <c r="HI482" s="57"/>
      <c r="HJ482" s="57"/>
      <c r="HK482" s="57"/>
      <c r="HL482" s="57"/>
      <c r="HM482" s="57"/>
      <c r="HN482" s="57"/>
      <c r="HO482" s="57"/>
      <c r="HP482" s="57"/>
      <c r="HQ482" s="57"/>
      <c r="HR482" s="57"/>
      <c r="HS482" s="57"/>
      <c r="HT482" s="57"/>
      <c r="HU482" s="57"/>
      <c r="HV482" s="57"/>
      <c r="HW482" s="57"/>
      <c r="HX482" s="57"/>
    </row>
    <row r="483" spans="1:232" s="58" customFormat="1" ht="18.75" hidden="1" customHeight="1">
      <c r="A483" s="53">
        <v>120</v>
      </c>
      <c r="B483" s="149"/>
      <c r="C483" s="599">
        <v>7902</v>
      </c>
      <c r="D483" s="600" t="s">
        <v>769</v>
      </c>
      <c r="E483" s="1380">
        <f>F483+G483+H483</f>
        <v>0</v>
      </c>
      <c r="F483" s="1652">
        <v>0</v>
      </c>
      <c r="G483" s="1652">
        <v>0</v>
      </c>
      <c r="H483" s="575">
        <v>0</v>
      </c>
      <c r="I483" s="1652">
        <v>0</v>
      </c>
      <c r="J483" s="1652">
        <v>0</v>
      </c>
      <c r="K483" s="575">
        <v>0</v>
      </c>
      <c r="L483" s="1380">
        <f>I483+J483+K483</f>
        <v>0</v>
      </c>
      <c r="M483" s="7" t="str">
        <f t="shared" si="105"/>
        <v/>
      </c>
      <c r="N483" s="514"/>
      <c r="O483" s="54"/>
      <c r="P483" s="55"/>
      <c r="Q483" s="54"/>
      <c r="R483" s="54"/>
      <c r="S483" s="55"/>
      <c r="T483" s="54"/>
      <c r="U483" s="54"/>
      <c r="V483" s="55"/>
      <c r="W483" s="54"/>
      <c r="X483" s="54"/>
      <c r="Y483" s="55"/>
      <c r="Z483" s="54"/>
      <c r="AA483" s="54"/>
      <c r="AB483" s="56"/>
      <c r="AC483" s="54"/>
      <c r="AD483" s="54"/>
      <c r="AE483" s="55"/>
      <c r="AF483" s="54"/>
      <c r="AG483" s="54"/>
      <c r="AH483" s="55"/>
      <c r="AI483" s="54"/>
      <c r="AJ483" s="55"/>
      <c r="AK483" s="56"/>
      <c r="AL483" s="55"/>
      <c r="AM483" s="55"/>
      <c r="AN483" s="54"/>
      <c r="AO483" s="54"/>
      <c r="AP483" s="55"/>
      <c r="AQ483" s="54"/>
      <c r="AR483" s="57"/>
      <c r="AS483" s="54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  <c r="CU483" s="57"/>
      <c r="CV483" s="57"/>
      <c r="CW483" s="57"/>
      <c r="CX483" s="57"/>
      <c r="CY483" s="57"/>
      <c r="CZ483" s="57"/>
      <c r="DA483" s="57"/>
      <c r="DB483" s="57"/>
      <c r="DC483" s="57"/>
      <c r="DD483" s="57"/>
      <c r="DE483" s="57"/>
      <c r="DF483" s="57"/>
      <c r="DG483" s="57"/>
      <c r="DH483" s="57"/>
      <c r="DI483" s="57"/>
      <c r="DJ483" s="57"/>
      <c r="DK483" s="57"/>
      <c r="DL483" s="57"/>
      <c r="DM483" s="57"/>
      <c r="DN483" s="57"/>
      <c r="DO483" s="57"/>
      <c r="DP483" s="57"/>
      <c r="DQ483" s="57"/>
      <c r="DR483" s="57"/>
      <c r="DS483" s="57"/>
      <c r="DT483" s="57"/>
      <c r="DU483" s="57"/>
      <c r="DV483" s="57"/>
      <c r="DW483" s="57"/>
      <c r="DX483" s="57"/>
      <c r="DY483" s="57"/>
      <c r="DZ483" s="57"/>
      <c r="EA483" s="57"/>
      <c r="EB483" s="57"/>
      <c r="EC483" s="57"/>
      <c r="ED483" s="57"/>
      <c r="EE483" s="57"/>
      <c r="EF483" s="57"/>
      <c r="EG483" s="57"/>
      <c r="EH483" s="57"/>
      <c r="EI483" s="57"/>
      <c r="EJ483" s="57"/>
      <c r="EK483" s="57"/>
      <c r="EL483" s="57"/>
      <c r="EM483" s="57"/>
      <c r="EN483" s="57"/>
      <c r="EO483" s="57"/>
      <c r="EP483" s="57"/>
      <c r="EQ483" s="57"/>
      <c r="ER483" s="57"/>
      <c r="ES483" s="57"/>
      <c r="ET483" s="57"/>
      <c r="EU483" s="57"/>
      <c r="EV483" s="57"/>
      <c r="EW483" s="57"/>
      <c r="EX483" s="57"/>
      <c r="EY483" s="57"/>
      <c r="EZ483" s="57"/>
      <c r="FA483" s="57"/>
      <c r="FB483" s="57"/>
      <c r="FC483" s="57"/>
      <c r="FD483" s="57"/>
      <c r="FE483" s="57"/>
      <c r="FF483" s="57"/>
      <c r="FG483" s="57"/>
      <c r="FH483" s="57"/>
      <c r="FI483" s="57"/>
      <c r="FJ483" s="57"/>
      <c r="FK483" s="57"/>
      <c r="FL483" s="57"/>
      <c r="FM483" s="57"/>
      <c r="FN483" s="57"/>
      <c r="FO483" s="57"/>
      <c r="FP483" s="57"/>
      <c r="FQ483" s="57"/>
      <c r="FR483" s="57"/>
      <c r="FS483" s="57"/>
      <c r="FT483" s="57"/>
      <c r="FU483" s="57"/>
      <c r="FV483" s="57"/>
      <c r="FW483" s="57"/>
      <c r="FX483" s="57"/>
      <c r="FY483" s="57"/>
      <c r="FZ483" s="57"/>
      <c r="GA483" s="57"/>
      <c r="GB483" s="57"/>
      <c r="GC483" s="57"/>
      <c r="GD483" s="57"/>
      <c r="GE483" s="57"/>
      <c r="GF483" s="57"/>
      <c r="GG483" s="57"/>
      <c r="GH483" s="57"/>
      <c r="GI483" s="57"/>
      <c r="GJ483" s="57"/>
      <c r="GK483" s="57"/>
      <c r="GL483" s="57"/>
      <c r="GM483" s="57"/>
      <c r="GN483" s="57"/>
      <c r="GO483" s="57"/>
      <c r="GP483" s="57"/>
      <c r="GQ483" s="57"/>
      <c r="GR483" s="57"/>
      <c r="GS483" s="57"/>
      <c r="GT483" s="57"/>
      <c r="GU483" s="57"/>
      <c r="GV483" s="57"/>
      <c r="GW483" s="57"/>
      <c r="GX483" s="57"/>
      <c r="GY483" s="57"/>
      <c r="GZ483" s="57"/>
      <c r="HA483" s="57"/>
      <c r="HB483" s="57"/>
      <c r="HC483" s="57"/>
      <c r="HD483" s="57"/>
      <c r="HE483" s="57"/>
      <c r="HF483" s="57"/>
      <c r="HG483" s="57"/>
      <c r="HH483" s="57"/>
      <c r="HI483" s="57"/>
      <c r="HJ483" s="57"/>
      <c r="HK483" s="57"/>
      <c r="HL483" s="57"/>
      <c r="HM483" s="57"/>
      <c r="HN483" s="57"/>
      <c r="HO483" s="57"/>
      <c r="HP483" s="57"/>
      <c r="HQ483" s="57"/>
      <c r="HR483" s="57"/>
      <c r="HS483" s="57"/>
      <c r="HT483" s="57"/>
      <c r="HU483" s="57"/>
      <c r="HV483" s="57"/>
      <c r="HW483" s="57"/>
      <c r="HX483" s="57"/>
    </row>
    <row r="484" spans="1:232" s="15" customFormat="1" ht="18.75" hidden="1" customHeight="1">
      <c r="A484" s="22">
        <v>125</v>
      </c>
      <c r="B484" s="566">
        <v>8000</v>
      </c>
      <c r="C484" s="1927" t="s">
        <v>913</v>
      </c>
      <c r="D484" s="1927"/>
      <c r="E484" s="567">
        <f t="shared" ref="E484:L484" si="112">SUM(E485:E499)</f>
        <v>0</v>
      </c>
      <c r="F484" s="576">
        <f t="shared" si="112"/>
        <v>0</v>
      </c>
      <c r="G484" s="569">
        <f t="shared" si="112"/>
        <v>0</v>
      </c>
      <c r="H484" s="570">
        <f>SUM(H485:H499)</f>
        <v>0</v>
      </c>
      <c r="I484" s="576">
        <f t="shared" si="112"/>
        <v>0</v>
      </c>
      <c r="J484" s="569">
        <f t="shared" si="112"/>
        <v>0</v>
      </c>
      <c r="K484" s="570">
        <f t="shared" si="112"/>
        <v>0</v>
      </c>
      <c r="L484" s="567">
        <f t="shared" si="112"/>
        <v>0</v>
      </c>
      <c r="M484" s="7" t="str">
        <f t="shared" si="105"/>
        <v/>
      </c>
      <c r="N484" s="514"/>
    </row>
    <row r="485" spans="1:232" ht="18.75" hidden="1" customHeight="1">
      <c r="A485" s="23">
        <v>130</v>
      </c>
      <c r="B485" s="171"/>
      <c r="C485" s="578">
        <v>8011</v>
      </c>
      <c r="D485" s="601" t="s">
        <v>770</v>
      </c>
      <c r="E485" s="1381">
        <f t="shared" ref="E485:E499" si="113">F485+G485+H485</f>
        <v>0</v>
      </c>
      <c r="F485" s="584"/>
      <c r="G485" s="580"/>
      <c r="H485" s="573">
        <v>0</v>
      </c>
      <c r="I485" s="584"/>
      <c r="J485" s="580"/>
      <c r="K485" s="573">
        <v>0</v>
      </c>
      <c r="L485" s="1381">
        <f t="shared" ref="L485:L499" si="114">I485+J485+K485</f>
        <v>0</v>
      </c>
      <c r="M485" s="7" t="str">
        <f t="shared" si="105"/>
        <v/>
      </c>
      <c r="N485" s="514"/>
    </row>
    <row r="486" spans="1:232" ht="18.75" hidden="1" customHeight="1">
      <c r="A486" s="23">
        <v>135</v>
      </c>
      <c r="B486" s="171"/>
      <c r="C486" s="156">
        <v>8012</v>
      </c>
      <c r="D486" s="157" t="s">
        <v>771</v>
      </c>
      <c r="E486" s="1368">
        <f t="shared" si="113"/>
        <v>0</v>
      </c>
      <c r="F486" s="158"/>
      <c r="G486" s="159"/>
      <c r="H486" s="574">
        <v>0</v>
      </c>
      <c r="I486" s="158"/>
      <c r="J486" s="159"/>
      <c r="K486" s="574">
        <v>0</v>
      </c>
      <c r="L486" s="1368">
        <f t="shared" si="114"/>
        <v>0</v>
      </c>
      <c r="M486" s="7" t="str">
        <f t="shared" si="105"/>
        <v/>
      </c>
      <c r="N486" s="514"/>
    </row>
    <row r="487" spans="1:232" ht="18.75" hidden="1" customHeight="1">
      <c r="A487" s="23">
        <v>140</v>
      </c>
      <c r="B487" s="171"/>
      <c r="C487" s="156">
        <v>8017</v>
      </c>
      <c r="D487" s="157" t="s">
        <v>772</v>
      </c>
      <c r="E487" s="1368">
        <f t="shared" si="113"/>
        <v>0</v>
      </c>
      <c r="F487" s="158"/>
      <c r="G487" s="159"/>
      <c r="H487" s="574">
        <v>0</v>
      </c>
      <c r="I487" s="158"/>
      <c r="J487" s="159"/>
      <c r="K487" s="574">
        <v>0</v>
      </c>
      <c r="L487" s="1368">
        <f t="shared" si="114"/>
        <v>0</v>
      </c>
      <c r="M487" s="7" t="str">
        <f t="shared" si="105"/>
        <v/>
      </c>
      <c r="N487" s="514"/>
    </row>
    <row r="488" spans="1:232" ht="18.75" hidden="1" customHeight="1">
      <c r="A488" s="23">
        <v>145</v>
      </c>
      <c r="B488" s="171"/>
      <c r="C488" s="162">
        <v>8018</v>
      </c>
      <c r="D488" s="182" t="s">
        <v>773</v>
      </c>
      <c r="E488" s="1380">
        <f t="shared" si="113"/>
        <v>0</v>
      </c>
      <c r="F488" s="164"/>
      <c r="G488" s="446"/>
      <c r="H488" s="586">
        <v>0</v>
      </c>
      <c r="I488" s="164"/>
      <c r="J488" s="446"/>
      <c r="K488" s="586">
        <v>0</v>
      </c>
      <c r="L488" s="1380">
        <f t="shared" si="114"/>
        <v>0</v>
      </c>
      <c r="M488" s="7" t="str">
        <f t="shared" si="105"/>
        <v/>
      </c>
      <c r="N488" s="514"/>
    </row>
    <row r="489" spans="1:232" ht="18.75" hidden="1" customHeight="1">
      <c r="A489" s="23">
        <v>150</v>
      </c>
      <c r="B489" s="171"/>
      <c r="C489" s="448">
        <v>8031</v>
      </c>
      <c r="D489" s="449" t="s">
        <v>774</v>
      </c>
      <c r="E489" s="1370">
        <f t="shared" si="113"/>
        <v>0</v>
      </c>
      <c r="F489" s="450"/>
      <c r="G489" s="451"/>
      <c r="H489" s="574">
        <v>0</v>
      </c>
      <c r="I489" s="450"/>
      <c r="J489" s="451"/>
      <c r="K489" s="574">
        <v>0</v>
      </c>
      <c r="L489" s="1370">
        <f t="shared" si="114"/>
        <v>0</v>
      </c>
      <c r="M489" s="7" t="str">
        <f t="shared" si="105"/>
        <v/>
      </c>
      <c r="N489" s="514"/>
    </row>
    <row r="490" spans="1:232" ht="18.75" hidden="1" customHeight="1">
      <c r="A490" s="23">
        <v>155</v>
      </c>
      <c r="B490" s="171"/>
      <c r="C490" s="156">
        <v>8032</v>
      </c>
      <c r="D490" s="157" t="s">
        <v>775</v>
      </c>
      <c r="E490" s="1368">
        <f t="shared" si="113"/>
        <v>0</v>
      </c>
      <c r="F490" s="158"/>
      <c r="G490" s="159"/>
      <c r="H490" s="574">
        <v>0</v>
      </c>
      <c r="I490" s="158"/>
      <c r="J490" s="159"/>
      <c r="K490" s="574">
        <v>0</v>
      </c>
      <c r="L490" s="1368">
        <f t="shared" si="114"/>
        <v>0</v>
      </c>
      <c r="M490" s="7" t="str">
        <f t="shared" si="105"/>
        <v/>
      </c>
      <c r="N490" s="514"/>
    </row>
    <row r="491" spans="1:232" ht="18.75" hidden="1" customHeight="1">
      <c r="A491" s="23">
        <v>175</v>
      </c>
      <c r="B491" s="171"/>
      <c r="C491" s="156">
        <v>8037</v>
      </c>
      <c r="D491" s="157" t="s">
        <v>776</v>
      </c>
      <c r="E491" s="1368">
        <f t="shared" si="113"/>
        <v>0</v>
      </c>
      <c r="F491" s="158"/>
      <c r="G491" s="159"/>
      <c r="H491" s="574">
        <v>0</v>
      </c>
      <c r="I491" s="158"/>
      <c r="J491" s="159"/>
      <c r="K491" s="574">
        <v>0</v>
      </c>
      <c r="L491" s="1368">
        <f t="shared" si="114"/>
        <v>0</v>
      </c>
      <c r="M491" s="7" t="str">
        <f t="shared" si="105"/>
        <v/>
      </c>
      <c r="N491" s="514"/>
    </row>
    <row r="492" spans="1:232" ht="18.75" hidden="1" customHeight="1">
      <c r="A492" s="23">
        <v>180</v>
      </c>
      <c r="B492" s="171"/>
      <c r="C492" s="443">
        <v>8038</v>
      </c>
      <c r="D492" s="444" t="s">
        <v>284</v>
      </c>
      <c r="E492" s="1369">
        <f t="shared" si="113"/>
        <v>0</v>
      </c>
      <c r="F492" s="445"/>
      <c r="G492" s="446"/>
      <c r="H492" s="586">
        <v>0</v>
      </c>
      <c r="I492" s="445"/>
      <c r="J492" s="446"/>
      <c r="K492" s="586">
        <v>0</v>
      </c>
      <c r="L492" s="1369">
        <f t="shared" si="114"/>
        <v>0</v>
      </c>
      <c r="M492" s="7" t="str">
        <f t="shared" si="105"/>
        <v/>
      </c>
      <c r="N492" s="514"/>
    </row>
    <row r="493" spans="1:232" ht="18.75" hidden="1" customHeight="1">
      <c r="A493" s="23">
        <v>185</v>
      </c>
      <c r="B493" s="171"/>
      <c r="C493" s="448">
        <v>8051</v>
      </c>
      <c r="D493" s="462" t="s">
        <v>914</v>
      </c>
      <c r="E493" s="1370">
        <f t="shared" si="113"/>
        <v>0</v>
      </c>
      <c r="F493" s="450"/>
      <c r="G493" s="451"/>
      <c r="H493" s="574">
        <v>0</v>
      </c>
      <c r="I493" s="450"/>
      <c r="J493" s="451"/>
      <c r="K493" s="574">
        <v>0</v>
      </c>
      <c r="L493" s="1370">
        <f t="shared" si="114"/>
        <v>0</v>
      </c>
      <c r="M493" s="7" t="str">
        <f t="shared" si="105"/>
        <v/>
      </c>
      <c r="N493" s="514"/>
    </row>
    <row r="494" spans="1:232" ht="18.75" hidden="1" customHeight="1">
      <c r="A494" s="23">
        <v>190</v>
      </c>
      <c r="B494" s="171"/>
      <c r="C494" s="156">
        <v>8052</v>
      </c>
      <c r="D494" s="196" t="s">
        <v>915</v>
      </c>
      <c r="E494" s="1368">
        <f t="shared" si="113"/>
        <v>0</v>
      </c>
      <c r="F494" s="158"/>
      <c r="G494" s="159"/>
      <c r="H494" s="574">
        <v>0</v>
      </c>
      <c r="I494" s="158"/>
      <c r="J494" s="159"/>
      <c r="K494" s="574">
        <v>0</v>
      </c>
      <c r="L494" s="1368">
        <f t="shared" si="114"/>
        <v>0</v>
      </c>
      <c r="M494" s="7" t="str">
        <f t="shared" si="105"/>
        <v/>
      </c>
      <c r="N494" s="514"/>
    </row>
    <row r="495" spans="1:232" ht="18.75" hidden="1" customHeight="1">
      <c r="A495" s="23">
        <v>195</v>
      </c>
      <c r="B495" s="171"/>
      <c r="C495" s="156">
        <v>8057</v>
      </c>
      <c r="D495" s="196" t="s">
        <v>916</v>
      </c>
      <c r="E495" s="1368">
        <f t="shared" si="113"/>
        <v>0</v>
      </c>
      <c r="F495" s="158"/>
      <c r="G495" s="159"/>
      <c r="H495" s="574">
        <v>0</v>
      </c>
      <c r="I495" s="158"/>
      <c r="J495" s="159"/>
      <c r="K495" s="574">
        <v>0</v>
      </c>
      <c r="L495" s="1368">
        <f t="shared" si="114"/>
        <v>0</v>
      </c>
      <c r="M495" s="7" t="str">
        <f t="shared" si="105"/>
        <v/>
      </c>
      <c r="N495" s="514"/>
    </row>
    <row r="496" spans="1:232" ht="18.75" hidden="1" customHeight="1">
      <c r="A496" s="23">
        <v>200</v>
      </c>
      <c r="B496" s="171"/>
      <c r="C496" s="443">
        <v>8058</v>
      </c>
      <c r="D496" s="463" t="s">
        <v>917</v>
      </c>
      <c r="E496" s="1369">
        <f t="shared" si="113"/>
        <v>0</v>
      </c>
      <c r="F496" s="445"/>
      <c r="G496" s="446"/>
      <c r="H496" s="586">
        <v>0</v>
      </c>
      <c r="I496" s="445"/>
      <c r="J496" s="446"/>
      <c r="K496" s="586">
        <v>0</v>
      </c>
      <c r="L496" s="1369">
        <f t="shared" si="114"/>
        <v>0</v>
      </c>
      <c r="M496" s="7" t="str">
        <f t="shared" si="105"/>
        <v/>
      </c>
      <c r="N496" s="514"/>
    </row>
    <row r="497" spans="1:14" ht="18.75" hidden="1" customHeight="1">
      <c r="A497" s="23">
        <v>205</v>
      </c>
      <c r="B497" s="171"/>
      <c r="C497" s="587">
        <v>8080</v>
      </c>
      <c r="D497" s="602" t="s">
        <v>122</v>
      </c>
      <c r="E497" s="1385">
        <f t="shared" si="113"/>
        <v>0</v>
      </c>
      <c r="F497" s="1652">
        <v>0</v>
      </c>
      <c r="G497" s="1652">
        <v>0</v>
      </c>
      <c r="H497" s="591">
        <v>0</v>
      </c>
      <c r="I497" s="1652">
        <v>0</v>
      </c>
      <c r="J497" s="1652">
        <v>0</v>
      </c>
      <c r="K497" s="591">
        <v>0</v>
      </c>
      <c r="L497" s="1385">
        <f t="shared" si="114"/>
        <v>0</v>
      </c>
      <c r="M497" s="7" t="str">
        <f t="shared" si="105"/>
        <v/>
      </c>
      <c r="N497" s="514"/>
    </row>
    <row r="498" spans="1:14" ht="18.75" hidden="1" customHeight="1">
      <c r="A498" s="23">
        <v>210</v>
      </c>
      <c r="B498" s="171"/>
      <c r="C498" s="578">
        <v>8097</v>
      </c>
      <c r="D498" s="592" t="s">
        <v>285</v>
      </c>
      <c r="E498" s="1381">
        <f t="shared" si="113"/>
        <v>0</v>
      </c>
      <c r="F498" s="1652">
        <v>0</v>
      </c>
      <c r="G498" s="1652">
        <v>0</v>
      </c>
      <c r="H498" s="574">
        <v>0</v>
      </c>
      <c r="I498" s="1652">
        <v>0</v>
      </c>
      <c r="J498" s="1652">
        <v>0</v>
      </c>
      <c r="K498" s="574">
        <v>0</v>
      </c>
      <c r="L498" s="1381">
        <f t="shared" si="114"/>
        <v>0</v>
      </c>
      <c r="M498" s="7" t="str">
        <f t="shared" si="105"/>
        <v/>
      </c>
      <c r="N498" s="514"/>
    </row>
    <row r="499" spans="1:14" ht="18.75" hidden="1" customHeight="1">
      <c r="A499" s="23">
        <v>215</v>
      </c>
      <c r="B499" s="171"/>
      <c r="C499" s="179">
        <v>8098</v>
      </c>
      <c r="D499" s="197" t="s">
        <v>286</v>
      </c>
      <c r="E499" s="1371">
        <f t="shared" si="113"/>
        <v>0</v>
      </c>
      <c r="F499" s="1652">
        <v>0</v>
      </c>
      <c r="G499" s="1652">
        <v>0</v>
      </c>
      <c r="H499" s="575">
        <v>0</v>
      </c>
      <c r="I499" s="1652">
        <v>0</v>
      </c>
      <c r="J499" s="1652">
        <v>0</v>
      </c>
      <c r="K499" s="575">
        <v>0</v>
      </c>
      <c r="L499" s="1371">
        <f t="shared" si="114"/>
        <v>0</v>
      </c>
      <c r="M499" s="7" t="str">
        <f t="shared" si="105"/>
        <v/>
      </c>
      <c r="N499" s="514"/>
    </row>
    <row r="500" spans="1:14" s="15" customFormat="1" ht="18.75" hidden="1" customHeight="1">
      <c r="A500" s="22">
        <v>220</v>
      </c>
      <c r="B500" s="566">
        <v>8100</v>
      </c>
      <c r="C500" s="1922" t="s">
        <v>918</v>
      </c>
      <c r="D500" s="1928"/>
      <c r="E500" s="567">
        <f t="shared" ref="E500:L500" si="115">SUM(E501:E504)</f>
        <v>0</v>
      </c>
      <c r="F500" s="576">
        <f t="shared" si="115"/>
        <v>0</v>
      </c>
      <c r="G500" s="569">
        <f t="shared" si="115"/>
        <v>0</v>
      </c>
      <c r="H500" s="570">
        <f>SUM(H501:H504)</f>
        <v>0</v>
      </c>
      <c r="I500" s="576">
        <f t="shared" si="115"/>
        <v>0</v>
      </c>
      <c r="J500" s="569">
        <f t="shared" si="115"/>
        <v>0</v>
      </c>
      <c r="K500" s="570">
        <f t="shared" si="115"/>
        <v>0</v>
      </c>
      <c r="L500" s="567">
        <f t="shared" si="115"/>
        <v>0</v>
      </c>
      <c r="M500" s="7" t="str">
        <f t="shared" si="105"/>
        <v/>
      </c>
      <c r="N500" s="514"/>
    </row>
    <row r="501" spans="1:14" ht="18.75" hidden="1" customHeight="1">
      <c r="A501" s="23">
        <v>225</v>
      </c>
      <c r="B501" s="149"/>
      <c r="C501" s="150">
        <v>8111</v>
      </c>
      <c r="D501" s="187" t="s">
        <v>287</v>
      </c>
      <c r="E501" s="1367">
        <f>F501+G501+H501</f>
        <v>0</v>
      </c>
      <c r="F501" s="1652">
        <v>0</v>
      </c>
      <c r="G501" s="1652">
        <v>0</v>
      </c>
      <c r="H501" s="573">
        <v>0</v>
      </c>
      <c r="I501" s="1652">
        <v>0</v>
      </c>
      <c r="J501" s="1652">
        <v>0</v>
      </c>
      <c r="K501" s="573">
        <v>0</v>
      </c>
      <c r="L501" s="1367">
        <f>I501+J501+K501</f>
        <v>0</v>
      </c>
      <c r="M501" s="7" t="str">
        <f t="shared" si="105"/>
        <v/>
      </c>
      <c r="N501" s="514"/>
    </row>
    <row r="502" spans="1:14" ht="18.75" hidden="1" customHeight="1">
      <c r="A502" s="23">
        <v>230</v>
      </c>
      <c r="B502" s="149"/>
      <c r="C502" s="443">
        <v>8112</v>
      </c>
      <c r="D502" s="603" t="s">
        <v>288</v>
      </c>
      <c r="E502" s="1369">
        <f>F502+G502+H502</f>
        <v>0</v>
      </c>
      <c r="F502" s="1652">
        <v>0</v>
      </c>
      <c r="G502" s="1652">
        <v>0</v>
      </c>
      <c r="H502" s="586">
        <v>0</v>
      </c>
      <c r="I502" s="1652">
        <v>0</v>
      </c>
      <c r="J502" s="1652">
        <v>0</v>
      </c>
      <c r="K502" s="586">
        <v>0</v>
      </c>
      <c r="L502" s="1369">
        <f>I502+J502+K502</f>
        <v>0</v>
      </c>
      <c r="M502" s="7" t="str">
        <f t="shared" si="105"/>
        <v/>
      </c>
      <c r="N502" s="514"/>
    </row>
    <row r="503" spans="1:14" ht="31.5" hidden="1">
      <c r="A503" s="23">
        <v>235</v>
      </c>
      <c r="B503" s="181"/>
      <c r="C503" s="448">
        <v>8121</v>
      </c>
      <c r="D503" s="604" t="s">
        <v>289</v>
      </c>
      <c r="E503" s="1370">
        <f>F503+G503+H503</f>
        <v>0</v>
      </c>
      <c r="F503" s="1652">
        <v>0</v>
      </c>
      <c r="G503" s="1652">
        <v>0</v>
      </c>
      <c r="H503" s="574">
        <v>0</v>
      </c>
      <c r="I503" s="1652">
        <v>0</v>
      </c>
      <c r="J503" s="1652">
        <v>0</v>
      </c>
      <c r="K503" s="574">
        <v>0</v>
      </c>
      <c r="L503" s="1370">
        <f>I503+J503+K503</f>
        <v>0</v>
      </c>
      <c r="M503" s="7" t="str">
        <f t="shared" si="105"/>
        <v/>
      </c>
      <c r="N503" s="514"/>
    </row>
    <row r="504" spans="1:14" ht="31.5" hidden="1">
      <c r="A504" s="23">
        <v>240</v>
      </c>
      <c r="B504" s="149"/>
      <c r="C504" s="179">
        <v>8122</v>
      </c>
      <c r="D504" s="197" t="s">
        <v>23</v>
      </c>
      <c r="E504" s="1371">
        <f>F504+G504+H504</f>
        <v>0</v>
      </c>
      <c r="F504" s="1652">
        <v>0</v>
      </c>
      <c r="G504" s="1652">
        <v>0</v>
      </c>
      <c r="H504" s="574">
        <v>0</v>
      </c>
      <c r="I504" s="1652">
        <v>0</v>
      </c>
      <c r="J504" s="1652">
        <v>0</v>
      </c>
      <c r="K504" s="574">
        <v>0</v>
      </c>
      <c r="L504" s="1371">
        <f>I504+J504+K504</f>
        <v>0</v>
      </c>
      <c r="M504" s="7" t="str">
        <f t="shared" si="105"/>
        <v/>
      </c>
      <c r="N504" s="514"/>
    </row>
    <row r="505" spans="1:14" s="15" customFormat="1" ht="18.75" hidden="1" customHeight="1">
      <c r="A505" s="22">
        <v>245</v>
      </c>
      <c r="B505" s="566">
        <v>8200</v>
      </c>
      <c r="C505" s="1922" t="s">
        <v>24</v>
      </c>
      <c r="D505" s="1928"/>
      <c r="E505" s="594">
        <f>F505+G505+H505</f>
        <v>0</v>
      </c>
      <c r="F505" s="1654">
        <v>0</v>
      </c>
      <c r="G505" s="1655">
        <v>0</v>
      </c>
      <c r="H505" s="1653">
        <v>0</v>
      </c>
      <c r="I505" s="1654">
        <v>0</v>
      </c>
      <c r="J505" s="1655">
        <v>0</v>
      </c>
      <c r="K505" s="1653">
        <v>0</v>
      </c>
      <c r="L505" s="594">
        <f>I505+J505+K505</f>
        <v>0</v>
      </c>
      <c r="M505" s="7" t="str">
        <f t="shared" si="105"/>
        <v/>
      </c>
      <c r="N505" s="514"/>
    </row>
    <row r="506" spans="1:14" s="15" customFormat="1" ht="18.75" hidden="1" customHeight="1">
      <c r="A506" s="22">
        <v>255</v>
      </c>
      <c r="B506" s="566">
        <v>8300</v>
      </c>
      <c r="C506" s="1931" t="s">
        <v>919</v>
      </c>
      <c r="D506" s="1931"/>
      <c r="E506" s="567">
        <f t="shared" ref="E506:L506" si="116">SUM(E507:E514)</f>
        <v>0</v>
      </c>
      <c r="F506" s="576">
        <f t="shared" si="116"/>
        <v>0</v>
      </c>
      <c r="G506" s="569">
        <f t="shared" si="116"/>
        <v>0</v>
      </c>
      <c r="H506" s="570">
        <f>SUM(H507:H514)</f>
        <v>0</v>
      </c>
      <c r="I506" s="576">
        <f t="shared" si="116"/>
        <v>0</v>
      </c>
      <c r="J506" s="569">
        <f t="shared" si="116"/>
        <v>0</v>
      </c>
      <c r="K506" s="570">
        <f t="shared" si="116"/>
        <v>0</v>
      </c>
      <c r="L506" s="567">
        <f t="shared" si="116"/>
        <v>0</v>
      </c>
      <c r="M506" s="7" t="str">
        <f t="shared" si="105"/>
        <v/>
      </c>
      <c r="N506" s="514"/>
    </row>
    <row r="507" spans="1:14" ht="18.75" hidden="1" customHeight="1">
      <c r="A507" s="24">
        <v>260</v>
      </c>
      <c r="B507" s="181"/>
      <c r="C507" s="150">
        <v>8311</v>
      </c>
      <c r="D507" s="187" t="s">
        <v>25</v>
      </c>
      <c r="E507" s="1367">
        <f t="shared" ref="E507:E514" si="117">F507+G507+H507</f>
        <v>0</v>
      </c>
      <c r="F507" s="152"/>
      <c r="G507" s="153"/>
      <c r="H507" s="573">
        <v>0</v>
      </c>
      <c r="I507" s="152"/>
      <c r="J507" s="153"/>
      <c r="K507" s="573">
        <v>0</v>
      </c>
      <c r="L507" s="1367">
        <f t="shared" ref="L507:L570" si="118">I507+J507+K507</f>
        <v>0</v>
      </c>
      <c r="M507" s="7" t="str">
        <f t="shared" si="105"/>
        <v/>
      </c>
      <c r="N507" s="514"/>
    </row>
    <row r="508" spans="1:14" ht="18.75" hidden="1" customHeight="1">
      <c r="A508" s="24">
        <v>261</v>
      </c>
      <c r="B508" s="149"/>
      <c r="C508" s="162">
        <v>8312</v>
      </c>
      <c r="D508" s="607" t="s">
        <v>26</v>
      </c>
      <c r="E508" s="1380">
        <f t="shared" si="117"/>
        <v>0</v>
      </c>
      <c r="F508" s="164"/>
      <c r="G508" s="165"/>
      <c r="H508" s="586">
        <v>0</v>
      </c>
      <c r="I508" s="164"/>
      <c r="J508" s="165"/>
      <c r="K508" s="586">
        <v>0</v>
      </c>
      <c r="L508" s="1380">
        <f t="shared" si="118"/>
        <v>0</v>
      </c>
      <c r="M508" s="7" t="str">
        <f t="shared" si="105"/>
        <v/>
      </c>
      <c r="N508" s="514"/>
    </row>
    <row r="509" spans="1:14" ht="18.75" hidden="1" customHeight="1">
      <c r="A509" s="24">
        <v>262</v>
      </c>
      <c r="B509" s="149"/>
      <c r="C509" s="448">
        <v>8321</v>
      </c>
      <c r="D509" s="604" t="s">
        <v>27</v>
      </c>
      <c r="E509" s="1370">
        <f t="shared" si="117"/>
        <v>0</v>
      </c>
      <c r="F509" s="450"/>
      <c r="G509" s="451"/>
      <c r="H509" s="574">
        <v>0</v>
      </c>
      <c r="I509" s="450"/>
      <c r="J509" s="451"/>
      <c r="K509" s="574">
        <v>0</v>
      </c>
      <c r="L509" s="1370">
        <f t="shared" si="118"/>
        <v>0</v>
      </c>
      <c r="M509" s="7" t="str">
        <f t="shared" si="105"/>
        <v/>
      </c>
      <c r="N509" s="514"/>
    </row>
    <row r="510" spans="1:14" ht="18.75" hidden="1" customHeight="1">
      <c r="A510" s="24">
        <v>263</v>
      </c>
      <c r="B510" s="149"/>
      <c r="C510" s="443">
        <v>8322</v>
      </c>
      <c r="D510" s="603" t="s">
        <v>28</v>
      </c>
      <c r="E510" s="1369">
        <f t="shared" si="117"/>
        <v>0</v>
      </c>
      <c r="F510" s="445"/>
      <c r="G510" s="446"/>
      <c r="H510" s="586">
        <v>0</v>
      </c>
      <c r="I510" s="445"/>
      <c r="J510" s="446"/>
      <c r="K510" s="586">
        <v>0</v>
      </c>
      <c r="L510" s="1369">
        <f t="shared" si="118"/>
        <v>0</v>
      </c>
      <c r="M510" s="7" t="str">
        <f t="shared" si="105"/>
        <v/>
      </c>
      <c r="N510" s="514"/>
    </row>
    <row r="511" spans="1:14" ht="18.75" hidden="1" customHeight="1">
      <c r="A511" s="24">
        <v>264</v>
      </c>
      <c r="B511" s="181"/>
      <c r="C511" s="448">
        <v>8371</v>
      </c>
      <c r="D511" s="604" t="s">
        <v>29</v>
      </c>
      <c r="E511" s="1370">
        <f t="shared" si="117"/>
        <v>0</v>
      </c>
      <c r="F511" s="450"/>
      <c r="G511" s="451"/>
      <c r="H511" s="574">
        <v>0</v>
      </c>
      <c r="I511" s="450"/>
      <c r="J511" s="451"/>
      <c r="K511" s="574">
        <v>0</v>
      </c>
      <c r="L511" s="1370">
        <f t="shared" si="118"/>
        <v>0</v>
      </c>
      <c r="M511" s="7" t="str">
        <f t="shared" si="105"/>
        <v/>
      </c>
      <c r="N511" s="514"/>
    </row>
    <row r="512" spans="1:14" ht="18.75" hidden="1" customHeight="1">
      <c r="A512" s="24">
        <v>265</v>
      </c>
      <c r="B512" s="149"/>
      <c r="C512" s="443">
        <v>8372</v>
      </c>
      <c r="D512" s="603" t="s">
        <v>30</v>
      </c>
      <c r="E512" s="1369">
        <f t="shared" si="117"/>
        <v>0</v>
      </c>
      <c r="F512" s="445"/>
      <c r="G512" s="446"/>
      <c r="H512" s="586">
        <v>0</v>
      </c>
      <c r="I512" s="445"/>
      <c r="J512" s="446"/>
      <c r="K512" s="586">
        <v>0</v>
      </c>
      <c r="L512" s="1369">
        <f t="shared" si="118"/>
        <v>0</v>
      </c>
      <c r="M512" s="7" t="str">
        <f t="shared" si="105"/>
        <v/>
      </c>
      <c r="N512" s="514"/>
    </row>
    <row r="513" spans="1:14" ht="18.75" hidden="1" customHeight="1">
      <c r="A513" s="24">
        <v>266</v>
      </c>
      <c r="B513" s="149"/>
      <c r="C513" s="448">
        <v>8381</v>
      </c>
      <c r="D513" s="604" t="s">
        <v>31</v>
      </c>
      <c r="E513" s="1370">
        <f t="shared" si="117"/>
        <v>0</v>
      </c>
      <c r="F513" s="450"/>
      <c r="G513" s="451"/>
      <c r="H513" s="574">
        <v>0</v>
      </c>
      <c r="I513" s="450"/>
      <c r="J513" s="451"/>
      <c r="K513" s="574">
        <v>0</v>
      </c>
      <c r="L513" s="1370">
        <f t="shared" si="118"/>
        <v>0</v>
      </c>
      <c r="M513" s="7" t="str">
        <f t="shared" si="105"/>
        <v/>
      </c>
      <c r="N513" s="514"/>
    </row>
    <row r="514" spans="1:14" ht="18.75" hidden="1" customHeight="1">
      <c r="A514" s="24">
        <v>267</v>
      </c>
      <c r="B514" s="149"/>
      <c r="C514" s="179">
        <v>8382</v>
      </c>
      <c r="D514" s="197" t="s">
        <v>32</v>
      </c>
      <c r="E514" s="1371">
        <f t="shared" si="117"/>
        <v>0</v>
      </c>
      <c r="F514" s="173"/>
      <c r="G514" s="174"/>
      <c r="H514" s="574">
        <v>0</v>
      </c>
      <c r="I514" s="173"/>
      <c r="J514" s="174"/>
      <c r="K514" s="574">
        <v>0</v>
      </c>
      <c r="L514" s="1371">
        <f t="shared" si="118"/>
        <v>0</v>
      </c>
      <c r="M514" s="7" t="str">
        <f t="shared" si="105"/>
        <v/>
      </c>
      <c r="N514" s="514"/>
    </row>
    <row r="515" spans="1:14" s="15" customFormat="1" hidden="1">
      <c r="A515" s="22">
        <v>295</v>
      </c>
      <c r="B515" s="566">
        <v>8500</v>
      </c>
      <c r="C515" s="1927" t="s">
        <v>33</v>
      </c>
      <c r="D515" s="1927"/>
      <c r="E515" s="567">
        <f t="shared" ref="E515:L515" si="119">SUM(E516:E518)</f>
        <v>0</v>
      </c>
      <c r="F515" s="576">
        <f t="shared" si="119"/>
        <v>0</v>
      </c>
      <c r="G515" s="569">
        <f t="shared" si="119"/>
        <v>0</v>
      </c>
      <c r="H515" s="570">
        <f>SUM(H516:H518)</f>
        <v>0</v>
      </c>
      <c r="I515" s="576">
        <f t="shared" si="119"/>
        <v>0</v>
      </c>
      <c r="J515" s="569">
        <f t="shared" si="119"/>
        <v>0</v>
      </c>
      <c r="K515" s="570">
        <f t="shared" si="119"/>
        <v>0</v>
      </c>
      <c r="L515" s="567">
        <f t="shared" si="119"/>
        <v>0</v>
      </c>
      <c r="M515" s="7" t="str">
        <f t="shared" si="105"/>
        <v/>
      </c>
      <c r="N515" s="514"/>
    </row>
    <row r="516" spans="1:14" ht="18.75" hidden="1" customHeight="1">
      <c r="A516" s="23">
        <v>300</v>
      </c>
      <c r="B516" s="149"/>
      <c r="C516" s="150">
        <v>8501</v>
      </c>
      <c r="D516" s="151" t="s">
        <v>34</v>
      </c>
      <c r="E516" s="1367">
        <f>F516+G516+H516</f>
        <v>0</v>
      </c>
      <c r="F516" s="152"/>
      <c r="G516" s="153"/>
      <c r="H516" s="573">
        <v>0</v>
      </c>
      <c r="I516" s="152"/>
      <c r="J516" s="153"/>
      <c r="K516" s="573">
        <v>0</v>
      </c>
      <c r="L516" s="1367">
        <f t="shared" si="118"/>
        <v>0</v>
      </c>
      <c r="M516" s="7" t="str">
        <f t="shared" si="105"/>
        <v/>
      </c>
      <c r="N516" s="514"/>
    </row>
    <row r="517" spans="1:14" ht="18.75" hidden="1" customHeight="1">
      <c r="A517" s="23">
        <v>305</v>
      </c>
      <c r="B517" s="149"/>
      <c r="C517" s="156">
        <v>8502</v>
      </c>
      <c r="D517" s="157" t="s">
        <v>35</v>
      </c>
      <c r="E517" s="1368">
        <f>F517+G517+H517</f>
        <v>0</v>
      </c>
      <c r="F517" s="158"/>
      <c r="G517" s="159"/>
      <c r="H517" s="574">
        <v>0</v>
      </c>
      <c r="I517" s="158"/>
      <c r="J517" s="159"/>
      <c r="K517" s="574">
        <v>0</v>
      </c>
      <c r="L517" s="1368">
        <f t="shared" si="118"/>
        <v>0</v>
      </c>
      <c r="M517" s="7" t="str">
        <f t="shared" si="105"/>
        <v/>
      </c>
      <c r="N517" s="514"/>
    </row>
    <row r="518" spans="1:14" ht="18.75" hidden="1" customHeight="1">
      <c r="A518" s="23">
        <v>310</v>
      </c>
      <c r="B518" s="149"/>
      <c r="C518" s="179">
        <v>8504</v>
      </c>
      <c r="D518" s="197" t="s">
        <v>36</v>
      </c>
      <c r="E518" s="1371">
        <f>F518+G518+H518</f>
        <v>0</v>
      </c>
      <c r="F518" s="173"/>
      <c r="G518" s="174"/>
      <c r="H518" s="575">
        <v>0</v>
      </c>
      <c r="I518" s="173"/>
      <c r="J518" s="174"/>
      <c r="K518" s="575">
        <v>0</v>
      </c>
      <c r="L518" s="1371">
        <f t="shared" si="118"/>
        <v>0</v>
      </c>
      <c r="M518" s="7" t="str">
        <f t="shared" si="105"/>
        <v/>
      </c>
      <c r="N518" s="514"/>
    </row>
    <row r="519" spans="1:14" s="15" customFormat="1" hidden="1">
      <c r="A519" s="22">
        <v>315</v>
      </c>
      <c r="B519" s="566">
        <v>8600</v>
      </c>
      <c r="C519" s="1927" t="s">
        <v>37</v>
      </c>
      <c r="D519" s="1927"/>
      <c r="E519" s="567">
        <f t="shared" ref="E519:L519" si="120">SUM(E520:E523)</f>
        <v>0</v>
      </c>
      <c r="F519" s="576">
        <f t="shared" si="120"/>
        <v>0</v>
      </c>
      <c r="G519" s="569">
        <f t="shared" si="120"/>
        <v>0</v>
      </c>
      <c r="H519" s="570">
        <f>SUM(H520:H523)</f>
        <v>0</v>
      </c>
      <c r="I519" s="576">
        <f t="shared" si="120"/>
        <v>0</v>
      </c>
      <c r="J519" s="569">
        <f t="shared" si="120"/>
        <v>0</v>
      </c>
      <c r="K519" s="570">
        <f t="shared" si="120"/>
        <v>0</v>
      </c>
      <c r="L519" s="567">
        <f t="shared" si="120"/>
        <v>0</v>
      </c>
      <c r="M519" s="7" t="str">
        <f t="shared" si="105"/>
        <v/>
      </c>
      <c r="N519" s="514"/>
    </row>
    <row r="520" spans="1:14" ht="18.75" hidden="1" customHeight="1">
      <c r="A520" s="23">
        <v>320</v>
      </c>
      <c r="B520" s="149"/>
      <c r="C520" s="457">
        <v>8611</v>
      </c>
      <c r="D520" s="608" t="s">
        <v>38</v>
      </c>
      <c r="E520" s="1372">
        <f>F520+G520+H520</f>
        <v>0</v>
      </c>
      <c r="F520" s="459"/>
      <c r="G520" s="460"/>
      <c r="H520" s="586">
        <v>0</v>
      </c>
      <c r="I520" s="459"/>
      <c r="J520" s="460"/>
      <c r="K520" s="586">
        <v>0</v>
      </c>
      <c r="L520" s="1372">
        <f t="shared" si="118"/>
        <v>0</v>
      </c>
      <c r="M520" s="7" t="str">
        <f t="shared" si="105"/>
        <v/>
      </c>
      <c r="N520" s="514"/>
    </row>
    <row r="521" spans="1:14" ht="18.75" hidden="1" customHeight="1">
      <c r="A521" s="23">
        <v>325</v>
      </c>
      <c r="B521" s="149"/>
      <c r="C521" s="448">
        <v>8621</v>
      </c>
      <c r="D521" s="449" t="s">
        <v>39</v>
      </c>
      <c r="E521" s="1370">
        <f>F521+G521+H521</f>
        <v>0</v>
      </c>
      <c r="F521" s="450"/>
      <c r="G521" s="451"/>
      <c r="H521" s="574">
        <v>0</v>
      </c>
      <c r="I521" s="450"/>
      <c r="J521" s="451"/>
      <c r="K521" s="574">
        <v>0</v>
      </c>
      <c r="L521" s="1370">
        <f t="shared" si="118"/>
        <v>0</v>
      </c>
      <c r="M521" s="7" t="str">
        <f t="shared" si="105"/>
        <v/>
      </c>
      <c r="N521" s="514"/>
    </row>
    <row r="522" spans="1:14" ht="18.75" hidden="1" customHeight="1">
      <c r="A522" s="23">
        <v>330</v>
      </c>
      <c r="B522" s="149"/>
      <c r="C522" s="443">
        <v>8623</v>
      </c>
      <c r="D522" s="444" t="s">
        <v>40</v>
      </c>
      <c r="E522" s="1369">
        <f>F522+G522+H522</f>
        <v>0</v>
      </c>
      <c r="F522" s="445"/>
      <c r="G522" s="446"/>
      <c r="H522" s="586">
        <v>0</v>
      </c>
      <c r="I522" s="445"/>
      <c r="J522" s="446"/>
      <c r="K522" s="586">
        <v>0</v>
      </c>
      <c r="L522" s="1369">
        <f t="shared" si="118"/>
        <v>0</v>
      </c>
      <c r="M522" s="7" t="str">
        <f t="shared" si="105"/>
        <v/>
      </c>
      <c r="N522" s="514"/>
    </row>
    <row r="523" spans="1:14" ht="18.75" hidden="1" customHeight="1">
      <c r="A523" s="23">
        <v>340</v>
      </c>
      <c r="B523" s="149"/>
      <c r="C523" s="464">
        <v>8640</v>
      </c>
      <c r="D523" s="609" t="s">
        <v>466</v>
      </c>
      <c r="E523" s="1386">
        <f>F523+G523+H523</f>
        <v>0</v>
      </c>
      <c r="F523" s="1703">
        <v>0</v>
      </c>
      <c r="G523" s="1705">
        <v>0</v>
      </c>
      <c r="H523" s="1701">
        <v>0</v>
      </c>
      <c r="I523" s="1703">
        <v>0</v>
      </c>
      <c r="J523" s="1705">
        <v>0</v>
      </c>
      <c r="K523" s="1701">
        <v>0</v>
      </c>
      <c r="L523" s="1386">
        <f t="shared" si="118"/>
        <v>0</v>
      </c>
      <c r="M523" s="7" t="str">
        <f t="shared" si="105"/>
        <v/>
      </c>
      <c r="N523" s="514"/>
    </row>
    <row r="524" spans="1:14" s="15" customFormat="1" hidden="1">
      <c r="A524" s="22">
        <v>295</v>
      </c>
      <c r="B524" s="566">
        <v>8700</v>
      </c>
      <c r="C524" s="1927" t="s">
        <v>920</v>
      </c>
      <c r="D524" s="1933"/>
      <c r="E524" s="567">
        <f t="shared" ref="E524:L524" si="121">SUM(E525:E526)</f>
        <v>0</v>
      </c>
      <c r="F524" s="576">
        <f t="shared" si="121"/>
        <v>0</v>
      </c>
      <c r="G524" s="569">
        <f t="shared" si="121"/>
        <v>0</v>
      </c>
      <c r="H524" s="570">
        <f>SUM(H525:H526)</f>
        <v>0</v>
      </c>
      <c r="I524" s="576">
        <f t="shared" si="121"/>
        <v>0</v>
      </c>
      <c r="J524" s="569">
        <f t="shared" si="121"/>
        <v>0</v>
      </c>
      <c r="K524" s="570">
        <f t="shared" si="121"/>
        <v>0</v>
      </c>
      <c r="L524" s="567">
        <f t="shared" si="121"/>
        <v>0</v>
      </c>
      <c r="M524" s="7" t="str">
        <f t="shared" si="105"/>
        <v/>
      </c>
      <c r="N524" s="514"/>
    </row>
    <row r="525" spans="1:14" hidden="1">
      <c r="A525" s="23">
        <v>300</v>
      </c>
      <c r="B525" s="149"/>
      <c r="C525" s="150">
        <v>8733</v>
      </c>
      <c r="D525" s="151" t="s">
        <v>290</v>
      </c>
      <c r="E525" s="1367">
        <f>F525+G525+H525</f>
        <v>0</v>
      </c>
      <c r="F525" s="1652">
        <v>0</v>
      </c>
      <c r="G525" s="1652">
        <v>0</v>
      </c>
      <c r="H525" s="573">
        <v>0</v>
      </c>
      <c r="I525" s="1652">
        <v>0</v>
      </c>
      <c r="J525" s="1652">
        <v>0</v>
      </c>
      <c r="K525" s="573">
        <v>0</v>
      </c>
      <c r="L525" s="1367">
        <f t="shared" si="118"/>
        <v>0</v>
      </c>
      <c r="M525" s="7" t="str">
        <f t="shared" si="105"/>
        <v/>
      </c>
      <c r="N525" s="514"/>
    </row>
    <row r="526" spans="1:14" hidden="1">
      <c r="A526" s="23">
        <v>310</v>
      </c>
      <c r="B526" s="149"/>
      <c r="C526" s="179">
        <v>8766</v>
      </c>
      <c r="D526" s="197" t="s">
        <v>291</v>
      </c>
      <c r="E526" s="1371">
        <f>F526+G526+H526</f>
        <v>0</v>
      </c>
      <c r="F526" s="1652">
        <v>0</v>
      </c>
      <c r="G526" s="1652">
        <v>0</v>
      </c>
      <c r="H526" s="586">
        <v>0</v>
      </c>
      <c r="I526" s="1652">
        <v>0</v>
      </c>
      <c r="J526" s="1652">
        <v>0</v>
      </c>
      <c r="K526" s="586">
        <v>0</v>
      </c>
      <c r="L526" s="1371">
        <f t="shared" si="118"/>
        <v>0</v>
      </c>
      <c r="M526" s="7" t="str">
        <f t="shared" si="105"/>
        <v/>
      </c>
      <c r="N526" s="514"/>
    </row>
    <row r="527" spans="1:14" s="15" customFormat="1" ht="18" hidden="1" customHeight="1">
      <c r="A527" s="22">
        <v>355</v>
      </c>
      <c r="B527" s="610">
        <v>8800</v>
      </c>
      <c r="C527" s="1922" t="s">
        <v>921</v>
      </c>
      <c r="D527" s="1923"/>
      <c r="E527" s="567">
        <f t="shared" ref="E527:L527" si="122">SUM(E528:E533)</f>
        <v>0</v>
      </c>
      <c r="F527" s="576">
        <f t="shared" si="122"/>
        <v>0</v>
      </c>
      <c r="G527" s="569">
        <f t="shared" si="122"/>
        <v>0</v>
      </c>
      <c r="H527" s="570">
        <f>SUM(H528:H533)</f>
        <v>0</v>
      </c>
      <c r="I527" s="576">
        <f t="shared" si="122"/>
        <v>0</v>
      </c>
      <c r="J527" s="569">
        <f t="shared" si="122"/>
        <v>0</v>
      </c>
      <c r="K527" s="570">
        <f t="shared" si="122"/>
        <v>0</v>
      </c>
      <c r="L527" s="567">
        <f t="shared" si="122"/>
        <v>0</v>
      </c>
      <c r="M527" s="7" t="str">
        <f t="shared" si="105"/>
        <v/>
      </c>
      <c r="N527" s="514"/>
    </row>
    <row r="528" spans="1:14" ht="18" hidden="1" customHeight="1">
      <c r="A528" s="23">
        <v>360</v>
      </c>
      <c r="B528" s="149"/>
      <c r="C528" s="150">
        <v>8801</v>
      </c>
      <c r="D528" s="151" t="s">
        <v>295</v>
      </c>
      <c r="E528" s="1377">
        <f t="shared" ref="E528:E533" si="123">F528+G528+H528</f>
        <v>0</v>
      </c>
      <c r="F528" s="1704">
        <v>0</v>
      </c>
      <c r="G528" s="1706">
        <v>0</v>
      </c>
      <c r="H528" s="1702">
        <v>0</v>
      </c>
      <c r="I528" s="1704">
        <v>0</v>
      </c>
      <c r="J528" s="1706">
        <v>0</v>
      </c>
      <c r="K528" s="1702">
        <v>0</v>
      </c>
      <c r="L528" s="1377">
        <f t="shared" si="118"/>
        <v>0</v>
      </c>
      <c r="M528" s="7" t="str">
        <f t="shared" ref="M528:M591" si="124">(IF($E528&lt;&gt;0,$M$2,IF($L528&lt;&gt;0,$M$2,"")))</f>
        <v/>
      </c>
      <c r="N528" s="514"/>
    </row>
    <row r="529" spans="1:14" ht="18" hidden="1" customHeight="1">
      <c r="A529" s="23">
        <v>365</v>
      </c>
      <c r="B529" s="149"/>
      <c r="C529" s="156">
        <v>8802</v>
      </c>
      <c r="D529" s="157" t="s">
        <v>296</v>
      </c>
      <c r="E529" s="1375">
        <f t="shared" si="123"/>
        <v>0</v>
      </c>
      <c r="F529" s="158"/>
      <c r="G529" s="159"/>
      <c r="H529" s="574">
        <v>0</v>
      </c>
      <c r="I529" s="158"/>
      <c r="J529" s="159"/>
      <c r="K529" s="574">
        <v>0</v>
      </c>
      <c r="L529" s="1375">
        <f t="shared" si="118"/>
        <v>0</v>
      </c>
      <c r="M529" s="7" t="str">
        <f t="shared" si="124"/>
        <v/>
      </c>
      <c r="N529" s="514"/>
    </row>
    <row r="530" spans="1:14" ht="32.25" hidden="1" customHeight="1">
      <c r="A530" s="23">
        <v>365</v>
      </c>
      <c r="B530" s="149"/>
      <c r="C530" s="156">
        <v>8803</v>
      </c>
      <c r="D530" s="157" t="s">
        <v>922</v>
      </c>
      <c r="E530" s="1375">
        <f t="shared" si="123"/>
        <v>0</v>
      </c>
      <c r="F530" s="158"/>
      <c r="G530" s="159"/>
      <c r="H530" s="574">
        <v>0</v>
      </c>
      <c r="I530" s="158"/>
      <c r="J530" s="159"/>
      <c r="K530" s="574">
        <v>0</v>
      </c>
      <c r="L530" s="1375">
        <f t="shared" si="118"/>
        <v>0</v>
      </c>
      <c r="M530" s="7" t="str">
        <f t="shared" si="124"/>
        <v/>
      </c>
      <c r="N530" s="514"/>
    </row>
    <row r="531" spans="1:14" ht="18" hidden="1" customHeight="1">
      <c r="A531" s="23">
        <v>370</v>
      </c>
      <c r="B531" s="149"/>
      <c r="C531" s="156">
        <v>8804</v>
      </c>
      <c r="D531" s="157" t="s">
        <v>292</v>
      </c>
      <c r="E531" s="1375">
        <f t="shared" si="123"/>
        <v>0</v>
      </c>
      <c r="F531" s="158"/>
      <c r="G531" s="159"/>
      <c r="H531" s="574">
        <v>0</v>
      </c>
      <c r="I531" s="158"/>
      <c r="J531" s="159"/>
      <c r="K531" s="574">
        <v>0</v>
      </c>
      <c r="L531" s="1375">
        <f t="shared" si="118"/>
        <v>0</v>
      </c>
      <c r="M531" s="7" t="str">
        <f t="shared" si="124"/>
        <v/>
      </c>
      <c r="N531" s="514"/>
    </row>
    <row r="532" spans="1:14" ht="18" hidden="1" customHeight="1">
      <c r="A532" s="23">
        <v>365</v>
      </c>
      <c r="B532" s="149"/>
      <c r="C532" s="156">
        <v>8805</v>
      </c>
      <c r="D532" s="611" t="s">
        <v>293</v>
      </c>
      <c r="E532" s="1375">
        <f t="shared" si="123"/>
        <v>0</v>
      </c>
      <c r="F532" s="158"/>
      <c r="G532" s="159"/>
      <c r="H532" s="574">
        <v>0</v>
      </c>
      <c r="I532" s="158"/>
      <c r="J532" s="159"/>
      <c r="K532" s="574">
        <v>0</v>
      </c>
      <c r="L532" s="1375">
        <f t="shared" si="118"/>
        <v>0</v>
      </c>
      <c r="M532" s="7" t="str">
        <f t="shared" si="124"/>
        <v/>
      </c>
      <c r="N532" s="514"/>
    </row>
    <row r="533" spans="1:14" ht="18" hidden="1" customHeight="1">
      <c r="A533" s="23">
        <v>370</v>
      </c>
      <c r="B533" s="149"/>
      <c r="C533" s="179">
        <v>8809</v>
      </c>
      <c r="D533" s="172" t="s">
        <v>294</v>
      </c>
      <c r="E533" s="1376">
        <f t="shared" si="123"/>
        <v>0</v>
      </c>
      <c r="F533" s="173"/>
      <c r="G533" s="174"/>
      <c r="H533" s="586">
        <v>0</v>
      </c>
      <c r="I533" s="173"/>
      <c r="J533" s="174"/>
      <c r="K533" s="586">
        <v>0</v>
      </c>
      <c r="L533" s="1376">
        <f t="shared" si="118"/>
        <v>0</v>
      </c>
      <c r="M533" s="7" t="str">
        <f t="shared" si="124"/>
        <v/>
      </c>
      <c r="N533" s="514"/>
    </row>
    <row r="534" spans="1:14" s="15" customFormat="1" ht="18" hidden="1" customHeight="1">
      <c r="A534" s="22">
        <v>375</v>
      </c>
      <c r="B534" s="566">
        <v>8900</v>
      </c>
      <c r="C534" s="1935" t="s">
        <v>307</v>
      </c>
      <c r="D534" s="1936"/>
      <c r="E534" s="567">
        <f t="shared" ref="E534:L534" si="125">SUM(E535:E537)</f>
        <v>0</v>
      </c>
      <c r="F534" s="576">
        <f t="shared" si="125"/>
        <v>0</v>
      </c>
      <c r="G534" s="569">
        <f t="shared" si="125"/>
        <v>0</v>
      </c>
      <c r="H534" s="570">
        <f>SUM(H535:H537)</f>
        <v>0</v>
      </c>
      <c r="I534" s="576">
        <f t="shared" si="125"/>
        <v>0</v>
      </c>
      <c r="J534" s="569">
        <f t="shared" si="125"/>
        <v>0</v>
      </c>
      <c r="K534" s="570">
        <f t="shared" si="125"/>
        <v>0</v>
      </c>
      <c r="L534" s="567">
        <f t="shared" si="125"/>
        <v>0</v>
      </c>
      <c r="M534" s="7" t="str">
        <f t="shared" si="124"/>
        <v/>
      </c>
      <c r="N534" s="514"/>
    </row>
    <row r="535" spans="1:14" ht="18" hidden="1" customHeight="1">
      <c r="A535" s="23">
        <v>380</v>
      </c>
      <c r="B535" s="195"/>
      <c r="C535" s="150">
        <v>8901</v>
      </c>
      <c r="D535" s="151" t="s">
        <v>791</v>
      </c>
      <c r="E535" s="1377">
        <f t="shared" ref="E535:E598" si="126">F535+G535+H535</f>
        <v>0</v>
      </c>
      <c r="F535" s="1652">
        <v>0</v>
      </c>
      <c r="G535" s="1652">
        <v>0</v>
      </c>
      <c r="H535" s="573">
        <v>0</v>
      </c>
      <c r="I535" s="1652">
        <v>0</v>
      </c>
      <c r="J535" s="1652">
        <v>0</v>
      </c>
      <c r="K535" s="573">
        <v>0</v>
      </c>
      <c r="L535" s="1377">
        <f t="shared" si="118"/>
        <v>0</v>
      </c>
      <c r="M535" s="7" t="str">
        <f t="shared" si="124"/>
        <v/>
      </c>
      <c r="N535" s="514"/>
    </row>
    <row r="536" spans="1:14" ht="31.5" hidden="1">
      <c r="A536" s="23">
        <v>385</v>
      </c>
      <c r="B536" s="195"/>
      <c r="C536" s="156">
        <v>8902</v>
      </c>
      <c r="D536" s="157" t="s">
        <v>792</v>
      </c>
      <c r="E536" s="1375">
        <f t="shared" si="126"/>
        <v>0</v>
      </c>
      <c r="F536" s="1652">
        <v>0</v>
      </c>
      <c r="G536" s="1652">
        <v>0</v>
      </c>
      <c r="H536" s="574">
        <v>0</v>
      </c>
      <c r="I536" s="1652">
        <v>0</v>
      </c>
      <c r="J536" s="1652">
        <v>0</v>
      </c>
      <c r="K536" s="574">
        <v>0</v>
      </c>
      <c r="L536" s="1375">
        <f t="shared" si="118"/>
        <v>0</v>
      </c>
      <c r="M536" s="7" t="str">
        <f t="shared" si="124"/>
        <v/>
      </c>
      <c r="N536" s="514"/>
    </row>
    <row r="537" spans="1:14" ht="31.5" hidden="1">
      <c r="A537" s="23">
        <v>390</v>
      </c>
      <c r="B537" s="195"/>
      <c r="C537" s="179">
        <v>8903</v>
      </c>
      <c r="D537" s="172" t="s">
        <v>693</v>
      </c>
      <c r="E537" s="1376">
        <f t="shared" si="126"/>
        <v>0</v>
      </c>
      <c r="F537" s="1652">
        <v>0</v>
      </c>
      <c r="G537" s="1652">
        <v>0</v>
      </c>
      <c r="H537" s="575">
        <v>0</v>
      </c>
      <c r="I537" s="1652">
        <v>0</v>
      </c>
      <c r="J537" s="1652">
        <v>0</v>
      </c>
      <c r="K537" s="575">
        <v>0</v>
      </c>
      <c r="L537" s="1376">
        <f t="shared" si="118"/>
        <v>0</v>
      </c>
      <c r="M537" s="7" t="str">
        <f t="shared" si="124"/>
        <v/>
      </c>
      <c r="N537" s="514"/>
    </row>
    <row r="538" spans="1:14" s="15" customFormat="1" hidden="1">
      <c r="A538" s="22">
        <v>395</v>
      </c>
      <c r="B538" s="566">
        <v>9000</v>
      </c>
      <c r="C538" s="1927" t="s">
        <v>923</v>
      </c>
      <c r="D538" s="1927"/>
      <c r="E538" s="594">
        <f t="shared" si="126"/>
        <v>0</v>
      </c>
      <c r="F538" s="605"/>
      <c r="G538" s="606"/>
      <c r="H538" s="1461">
        <v>0</v>
      </c>
      <c r="I538" s="605"/>
      <c r="J538" s="606"/>
      <c r="K538" s="1461">
        <v>0</v>
      </c>
      <c r="L538" s="594">
        <f t="shared" si="118"/>
        <v>0</v>
      </c>
      <c r="M538" s="7" t="str">
        <f t="shared" si="124"/>
        <v/>
      </c>
      <c r="N538" s="514"/>
    </row>
    <row r="539" spans="1:14" s="15" customFormat="1" ht="30" hidden="1" customHeight="1">
      <c r="A539" s="22">
        <v>405</v>
      </c>
      <c r="B539" s="612">
        <v>9100</v>
      </c>
      <c r="C539" s="1932" t="s">
        <v>924</v>
      </c>
      <c r="D539" s="1932"/>
      <c r="E539" s="613">
        <f t="shared" ref="E539:L539" si="127">SUM(E540:E543)</f>
        <v>0</v>
      </c>
      <c r="F539" s="614">
        <f t="shared" si="127"/>
        <v>0</v>
      </c>
      <c r="G539" s="615">
        <f t="shared" si="127"/>
        <v>0</v>
      </c>
      <c r="H539" s="570">
        <f>SUM(H540:H543)</f>
        <v>0</v>
      </c>
      <c r="I539" s="614">
        <f t="shared" si="127"/>
        <v>0</v>
      </c>
      <c r="J539" s="615">
        <f t="shared" si="127"/>
        <v>0</v>
      </c>
      <c r="K539" s="570">
        <f t="shared" si="127"/>
        <v>0</v>
      </c>
      <c r="L539" s="613">
        <f t="shared" si="127"/>
        <v>0</v>
      </c>
      <c r="M539" s="7" t="str">
        <f t="shared" si="124"/>
        <v/>
      </c>
      <c r="N539" s="514"/>
    </row>
    <row r="540" spans="1:14" ht="18.75" hidden="1" customHeight="1">
      <c r="A540" s="23">
        <v>410</v>
      </c>
      <c r="B540" s="149"/>
      <c r="C540" s="150">
        <v>9111</v>
      </c>
      <c r="D540" s="187" t="s">
        <v>469</v>
      </c>
      <c r="E540" s="1367">
        <f t="shared" si="126"/>
        <v>0</v>
      </c>
      <c r="F540" s="152"/>
      <c r="G540" s="153"/>
      <c r="H540" s="573">
        <v>0</v>
      </c>
      <c r="I540" s="152"/>
      <c r="J540" s="153"/>
      <c r="K540" s="573">
        <v>0</v>
      </c>
      <c r="L540" s="1367">
        <f t="shared" si="118"/>
        <v>0</v>
      </c>
      <c r="M540" s="7" t="str">
        <f t="shared" si="124"/>
        <v/>
      </c>
      <c r="N540" s="514"/>
    </row>
    <row r="541" spans="1:14" ht="18.75" hidden="1" customHeight="1">
      <c r="A541" s="23">
        <v>415</v>
      </c>
      <c r="B541" s="149"/>
      <c r="C541" s="156">
        <v>9112</v>
      </c>
      <c r="D541" s="593" t="s">
        <v>470</v>
      </c>
      <c r="E541" s="1368">
        <f t="shared" si="126"/>
        <v>0</v>
      </c>
      <c r="F541" s="158"/>
      <c r="G541" s="159"/>
      <c r="H541" s="574">
        <v>0</v>
      </c>
      <c r="I541" s="158"/>
      <c r="J541" s="159"/>
      <c r="K541" s="574">
        <v>0</v>
      </c>
      <c r="L541" s="1368">
        <f t="shared" si="118"/>
        <v>0</v>
      </c>
      <c r="M541" s="7" t="str">
        <f t="shared" si="124"/>
        <v/>
      </c>
      <c r="N541" s="514"/>
    </row>
    <row r="542" spans="1:14" ht="18.75" hidden="1" customHeight="1">
      <c r="A542" s="23">
        <v>420</v>
      </c>
      <c r="B542" s="149"/>
      <c r="C542" s="156">
        <v>9121</v>
      </c>
      <c r="D542" s="593" t="s">
        <v>471</v>
      </c>
      <c r="E542" s="1368">
        <f t="shared" si="126"/>
        <v>0</v>
      </c>
      <c r="F542" s="158"/>
      <c r="G542" s="159"/>
      <c r="H542" s="574">
        <v>0</v>
      </c>
      <c r="I542" s="158"/>
      <c r="J542" s="159"/>
      <c r="K542" s="574">
        <v>0</v>
      </c>
      <c r="L542" s="1368">
        <f t="shared" si="118"/>
        <v>0</v>
      </c>
      <c r="M542" s="7" t="str">
        <f t="shared" si="124"/>
        <v/>
      </c>
      <c r="N542" s="514"/>
    </row>
    <row r="543" spans="1:14" ht="18.75" hidden="1" customHeight="1">
      <c r="A543" s="23">
        <v>425</v>
      </c>
      <c r="B543" s="149"/>
      <c r="C543" s="179">
        <v>9122</v>
      </c>
      <c r="D543" s="197" t="s">
        <v>472</v>
      </c>
      <c r="E543" s="1371">
        <f t="shared" si="126"/>
        <v>0</v>
      </c>
      <c r="F543" s="173"/>
      <c r="G543" s="174"/>
      <c r="H543" s="575">
        <v>0</v>
      </c>
      <c r="I543" s="173"/>
      <c r="J543" s="174"/>
      <c r="K543" s="575">
        <v>0</v>
      </c>
      <c r="L543" s="1371">
        <f t="shared" si="118"/>
        <v>0</v>
      </c>
      <c r="M543" s="7" t="str">
        <f t="shared" si="124"/>
        <v/>
      </c>
      <c r="N543" s="514"/>
    </row>
    <row r="544" spans="1:14" s="15" customFormat="1" ht="29.25" hidden="1" customHeight="1">
      <c r="A544" s="22">
        <v>430</v>
      </c>
      <c r="B544" s="566">
        <v>9200</v>
      </c>
      <c r="C544" s="1934" t="s">
        <v>925</v>
      </c>
      <c r="D544" s="1923"/>
      <c r="E544" s="567">
        <f t="shared" ref="E544:L544" si="128">+E545+E546</f>
        <v>0</v>
      </c>
      <c r="F544" s="576">
        <f t="shared" si="128"/>
        <v>0</v>
      </c>
      <c r="G544" s="569">
        <f t="shared" si="128"/>
        <v>0</v>
      </c>
      <c r="H544" s="570">
        <f>+H545+H546</f>
        <v>0</v>
      </c>
      <c r="I544" s="576">
        <f t="shared" si="128"/>
        <v>0</v>
      </c>
      <c r="J544" s="569">
        <f t="shared" si="128"/>
        <v>0</v>
      </c>
      <c r="K544" s="570">
        <f t="shared" si="128"/>
        <v>0</v>
      </c>
      <c r="L544" s="567">
        <f t="shared" si="128"/>
        <v>0</v>
      </c>
      <c r="M544" s="7" t="str">
        <f t="shared" si="124"/>
        <v/>
      </c>
      <c r="N544" s="514"/>
    </row>
    <row r="545" spans="1:14" ht="18.75" hidden="1" customHeight="1">
      <c r="A545" s="23">
        <v>435</v>
      </c>
      <c r="B545" s="149"/>
      <c r="C545" s="150">
        <v>9201</v>
      </c>
      <c r="D545" s="151" t="s">
        <v>473</v>
      </c>
      <c r="E545" s="1377">
        <f t="shared" si="126"/>
        <v>0</v>
      </c>
      <c r="F545" s="152"/>
      <c r="G545" s="153"/>
      <c r="H545" s="573">
        <v>0</v>
      </c>
      <c r="I545" s="152"/>
      <c r="J545" s="153"/>
      <c r="K545" s="573">
        <v>0</v>
      </c>
      <c r="L545" s="1377">
        <f t="shared" si="118"/>
        <v>0</v>
      </c>
      <c r="M545" s="7" t="str">
        <f t="shared" si="124"/>
        <v/>
      </c>
      <c r="N545" s="514"/>
    </row>
    <row r="546" spans="1:14" ht="18.75" hidden="1" customHeight="1">
      <c r="A546" s="36">
        <v>440</v>
      </c>
      <c r="B546" s="149"/>
      <c r="C546" s="179">
        <v>9202</v>
      </c>
      <c r="D546" s="172" t="s">
        <v>474</v>
      </c>
      <c r="E546" s="1376">
        <f t="shared" si="126"/>
        <v>0</v>
      </c>
      <c r="F546" s="173"/>
      <c r="G546" s="174"/>
      <c r="H546" s="586">
        <v>0</v>
      </c>
      <c r="I546" s="173"/>
      <c r="J546" s="174"/>
      <c r="K546" s="586">
        <v>0</v>
      </c>
      <c r="L546" s="1376">
        <f t="shared" si="118"/>
        <v>0</v>
      </c>
      <c r="M546" s="7" t="str">
        <f t="shared" si="124"/>
        <v/>
      </c>
      <c r="N546" s="514"/>
    </row>
    <row r="547" spans="1:14" s="15" customFormat="1" ht="18.75" hidden="1" customHeight="1">
      <c r="A547" s="39">
        <v>445</v>
      </c>
      <c r="B547" s="566">
        <v>9300</v>
      </c>
      <c r="C547" s="1927" t="s">
        <v>926</v>
      </c>
      <c r="D547" s="1927"/>
      <c r="E547" s="567">
        <f t="shared" ref="E547:L547" si="129">SUM(E548:E568)</f>
        <v>0</v>
      </c>
      <c r="F547" s="576">
        <f t="shared" si="129"/>
        <v>0</v>
      </c>
      <c r="G547" s="569">
        <f t="shared" si="129"/>
        <v>0</v>
      </c>
      <c r="H547" s="570">
        <f>SUM(H548:H568)</f>
        <v>0</v>
      </c>
      <c r="I547" s="576">
        <f t="shared" si="129"/>
        <v>0</v>
      </c>
      <c r="J547" s="569">
        <f t="shared" si="129"/>
        <v>0</v>
      </c>
      <c r="K547" s="570">
        <f t="shared" si="129"/>
        <v>0</v>
      </c>
      <c r="L547" s="567">
        <f t="shared" si="129"/>
        <v>0</v>
      </c>
      <c r="M547" s="7" t="str">
        <f t="shared" si="124"/>
        <v/>
      </c>
      <c r="N547" s="514"/>
    </row>
    <row r="548" spans="1:14" ht="18.75" hidden="1" customHeight="1">
      <c r="A548" s="36">
        <v>450</v>
      </c>
      <c r="B548" s="149"/>
      <c r="C548" s="150">
        <v>9301</v>
      </c>
      <c r="D548" s="187" t="s">
        <v>793</v>
      </c>
      <c r="E548" s="1377">
        <f t="shared" si="126"/>
        <v>0</v>
      </c>
      <c r="F548" s="152"/>
      <c r="G548" s="153"/>
      <c r="H548" s="573">
        <v>0</v>
      </c>
      <c r="I548" s="152"/>
      <c r="J548" s="153"/>
      <c r="K548" s="573">
        <v>0</v>
      </c>
      <c r="L548" s="1377">
        <f t="shared" si="118"/>
        <v>0</v>
      </c>
      <c r="M548" s="7" t="str">
        <f t="shared" si="124"/>
        <v/>
      </c>
      <c r="N548" s="514"/>
    </row>
    <row r="549" spans="1:14" ht="18.75" hidden="1" customHeight="1">
      <c r="A549" s="36">
        <v>450</v>
      </c>
      <c r="B549" s="149"/>
      <c r="C549" s="443">
        <v>9310</v>
      </c>
      <c r="D549" s="616" t="s">
        <v>475</v>
      </c>
      <c r="E549" s="1373">
        <f t="shared" si="126"/>
        <v>0</v>
      </c>
      <c r="F549" s="445"/>
      <c r="G549" s="446"/>
      <c r="H549" s="586">
        <v>0</v>
      </c>
      <c r="I549" s="445"/>
      <c r="J549" s="446"/>
      <c r="K549" s="586">
        <v>0</v>
      </c>
      <c r="L549" s="1373">
        <f t="shared" si="118"/>
        <v>0</v>
      </c>
      <c r="M549" s="7" t="str">
        <f t="shared" si="124"/>
        <v/>
      </c>
      <c r="N549" s="514"/>
    </row>
    <row r="550" spans="1:14" s="35" customFormat="1" ht="18.75" hidden="1" customHeight="1">
      <c r="A550" s="53">
        <v>451</v>
      </c>
      <c r="B550" s="149"/>
      <c r="C550" s="617">
        <v>9317</v>
      </c>
      <c r="D550" s="618" t="s">
        <v>794</v>
      </c>
      <c r="E550" s="1387">
        <f t="shared" si="126"/>
        <v>0</v>
      </c>
      <c r="F550" s="450"/>
      <c r="G550" s="451"/>
      <c r="H550" s="574">
        <v>0</v>
      </c>
      <c r="I550" s="450"/>
      <c r="J550" s="451"/>
      <c r="K550" s="574">
        <v>0</v>
      </c>
      <c r="L550" s="1387">
        <f t="shared" si="118"/>
        <v>0</v>
      </c>
      <c r="M550" s="7" t="str">
        <f t="shared" si="124"/>
        <v/>
      </c>
      <c r="N550" s="514"/>
    </row>
    <row r="551" spans="1:14" s="35" customFormat="1" ht="18.75" hidden="1" customHeight="1">
      <c r="A551" s="53">
        <v>452</v>
      </c>
      <c r="B551" s="149"/>
      <c r="C551" s="619">
        <v>9318</v>
      </c>
      <c r="D551" s="620" t="s">
        <v>795</v>
      </c>
      <c r="E551" s="1373">
        <f t="shared" si="126"/>
        <v>0</v>
      </c>
      <c r="F551" s="445"/>
      <c r="G551" s="446"/>
      <c r="H551" s="586">
        <v>0</v>
      </c>
      <c r="I551" s="445"/>
      <c r="J551" s="446"/>
      <c r="K551" s="586">
        <v>0</v>
      </c>
      <c r="L551" s="1373">
        <f t="shared" si="118"/>
        <v>0</v>
      </c>
      <c r="M551" s="7" t="str">
        <f t="shared" si="124"/>
        <v/>
      </c>
      <c r="N551" s="514"/>
    </row>
    <row r="552" spans="1:14" ht="31.5" hidden="1">
      <c r="A552" s="44">
        <v>456</v>
      </c>
      <c r="B552" s="149"/>
      <c r="C552" s="448">
        <v>9321</v>
      </c>
      <c r="D552" s="621" t="s">
        <v>476</v>
      </c>
      <c r="E552" s="1387">
        <f t="shared" si="126"/>
        <v>0</v>
      </c>
      <c r="F552" s="1652">
        <v>0</v>
      </c>
      <c r="G552" s="1652">
        <v>0</v>
      </c>
      <c r="H552" s="574">
        <v>0</v>
      </c>
      <c r="I552" s="1652">
        <v>0</v>
      </c>
      <c r="J552" s="1652">
        <v>0</v>
      </c>
      <c r="K552" s="574">
        <v>0</v>
      </c>
      <c r="L552" s="1387">
        <f t="shared" si="118"/>
        <v>0</v>
      </c>
      <c r="M552" s="7" t="str">
        <f t="shared" si="124"/>
        <v/>
      </c>
      <c r="N552" s="514"/>
    </row>
    <row r="553" spans="1:14" ht="31.5" hidden="1">
      <c r="A553" s="44">
        <v>457</v>
      </c>
      <c r="B553" s="149"/>
      <c r="C553" s="156">
        <v>9322</v>
      </c>
      <c r="D553" s="622" t="s">
        <v>800</v>
      </c>
      <c r="E553" s="1375">
        <f t="shared" si="126"/>
        <v>0</v>
      </c>
      <c r="F553" s="1652">
        <v>0</v>
      </c>
      <c r="G553" s="1652">
        <v>0</v>
      </c>
      <c r="H553" s="574">
        <v>0</v>
      </c>
      <c r="I553" s="1652">
        <v>0</v>
      </c>
      <c r="J553" s="1652">
        <v>0</v>
      </c>
      <c r="K553" s="574">
        <v>0</v>
      </c>
      <c r="L553" s="1375">
        <f t="shared" si="118"/>
        <v>0</v>
      </c>
      <c r="M553" s="7" t="str">
        <f t="shared" si="124"/>
        <v/>
      </c>
      <c r="N553" s="514"/>
    </row>
    <row r="554" spans="1:14" ht="31.5" hidden="1">
      <c r="A554" s="44">
        <v>458</v>
      </c>
      <c r="B554" s="149"/>
      <c r="C554" s="156">
        <v>9323</v>
      </c>
      <c r="D554" s="622" t="s">
        <v>801</v>
      </c>
      <c r="E554" s="1375">
        <f t="shared" si="126"/>
        <v>0</v>
      </c>
      <c r="F554" s="1652">
        <v>0</v>
      </c>
      <c r="G554" s="1652">
        <v>0</v>
      </c>
      <c r="H554" s="574">
        <v>0</v>
      </c>
      <c r="I554" s="1652">
        <v>0</v>
      </c>
      <c r="J554" s="1652">
        <v>0</v>
      </c>
      <c r="K554" s="574">
        <v>0</v>
      </c>
      <c r="L554" s="1375">
        <f t="shared" si="118"/>
        <v>0</v>
      </c>
      <c r="M554" s="7" t="str">
        <f t="shared" si="124"/>
        <v/>
      </c>
      <c r="N554" s="514"/>
    </row>
    <row r="555" spans="1:14" ht="31.5" hidden="1">
      <c r="A555" s="44">
        <v>459</v>
      </c>
      <c r="B555" s="149"/>
      <c r="C555" s="156">
        <v>9324</v>
      </c>
      <c r="D555" s="622" t="s">
        <v>802</v>
      </c>
      <c r="E555" s="1375">
        <f t="shared" si="126"/>
        <v>0</v>
      </c>
      <c r="F555" s="1652">
        <v>0</v>
      </c>
      <c r="G555" s="1652">
        <v>0</v>
      </c>
      <c r="H555" s="574">
        <v>0</v>
      </c>
      <c r="I555" s="1652">
        <v>0</v>
      </c>
      <c r="J555" s="1652">
        <v>0</v>
      </c>
      <c r="K555" s="574">
        <v>0</v>
      </c>
      <c r="L555" s="1375">
        <f t="shared" si="118"/>
        <v>0</v>
      </c>
      <c r="M555" s="7" t="str">
        <f t="shared" si="124"/>
        <v/>
      </c>
      <c r="N555" s="514"/>
    </row>
    <row r="556" spans="1:14" ht="18.75" hidden="1" customHeight="1">
      <c r="A556" s="44">
        <v>460</v>
      </c>
      <c r="B556" s="149"/>
      <c r="C556" s="156">
        <v>9325</v>
      </c>
      <c r="D556" s="622" t="s">
        <v>803</v>
      </c>
      <c r="E556" s="1375">
        <f t="shared" si="126"/>
        <v>0</v>
      </c>
      <c r="F556" s="1652">
        <v>0</v>
      </c>
      <c r="G556" s="1652">
        <v>0</v>
      </c>
      <c r="H556" s="574">
        <v>0</v>
      </c>
      <c r="I556" s="1652">
        <v>0</v>
      </c>
      <c r="J556" s="1652">
        <v>0</v>
      </c>
      <c r="K556" s="574">
        <v>0</v>
      </c>
      <c r="L556" s="1375">
        <f t="shared" si="118"/>
        <v>0</v>
      </c>
      <c r="M556" s="7" t="str">
        <f t="shared" si="124"/>
        <v/>
      </c>
      <c r="N556" s="514"/>
    </row>
    <row r="557" spans="1:14" ht="18.75" hidden="1" customHeight="1">
      <c r="A557" s="44">
        <v>461</v>
      </c>
      <c r="B557" s="149"/>
      <c r="C557" s="156">
        <v>9326</v>
      </c>
      <c r="D557" s="622" t="s">
        <v>804</v>
      </c>
      <c r="E557" s="1375">
        <f t="shared" si="126"/>
        <v>0</v>
      </c>
      <c r="F557" s="1652">
        <v>0</v>
      </c>
      <c r="G557" s="1652">
        <v>0</v>
      </c>
      <c r="H557" s="574">
        <v>0</v>
      </c>
      <c r="I557" s="1652">
        <v>0</v>
      </c>
      <c r="J557" s="1652">
        <v>0</v>
      </c>
      <c r="K557" s="574">
        <v>0</v>
      </c>
      <c r="L557" s="1375">
        <f t="shared" si="118"/>
        <v>0</v>
      </c>
      <c r="M557" s="7" t="str">
        <f t="shared" si="124"/>
        <v/>
      </c>
      <c r="N557" s="514"/>
    </row>
    <row r="558" spans="1:14" ht="30.75" hidden="1" customHeight="1">
      <c r="A558" s="36"/>
      <c r="B558" s="149"/>
      <c r="C558" s="156">
        <v>9327</v>
      </c>
      <c r="D558" s="622" t="s">
        <v>805</v>
      </c>
      <c r="E558" s="1375">
        <f t="shared" si="126"/>
        <v>0</v>
      </c>
      <c r="F558" s="1652">
        <v>0</v>
      </c>
      <c r="G558" s="1652">
        <v>0</v>
      </c>
      <c r="H558" s="574">
        <v>0</v>
      </c>
      <c r="I558" s="1652">
        <v>0</v>
      </c>
      <c r="J558" s="1652">
        <v>0</v>
      </c>
      <c r="K558" s="574">
        <v>0</v>
      </c>
      <c r="L558" s="1375">
        <f t="shared" si="118"/>
        <v>0</v>
      </c>
      <c r="M558" s="7" t="str">
        <f t="shared" si="124"/>
        <v/>
      </c>
      <c r="N558" s="514"/>
    </row>
    <row r="559" spans="1:14" ht="18.75" hidden="1" customHeight="1">
      <c r="A559" s="36"/>
      <c r="B559" s="149"/>
      <c r="C559" s="443">
        <v>9328</v>
      </c>
      <c r="D559" s="623" t="s">
        <v>806</v>
      </c>
      <c r="E559" s="1373">
        <f t="shared" si="126"/>
        <v>0</v>
      </c>
      <c r="F559" s="1668">
        <v>0</v>
      </c>
      <c r="G559" s="1669">
        <v>0</v>
      </c>
      <c r="H559" s="1670">
        <v>0</v>
      </c>
      <c r="I559" s="1669">
        <v>0</v>
      </c>
      <c r="J559" s="1669">
        <v>0</v>
      </c>
      <c r="K559" s="1670">
        <v>0</v>
      </c>
      <c r="L559" s="1373">
        <f t="shared" si="118"/>
        <v>0</v>
      </c>
      <c r="M559" s="7" t="str">
        <f t="shared" si="124"/>
        <v/>
      </c>
      <c r="N559" s="514"/>
    </row>
    <row r="560" spans="1:14" ht="31.5" hidden="1">
      <c r="A560" s="44">
        <v>462</v>
      </c>
      <c r="B560" s="149"/>
      <c r="C560" s="464">
        <v>9330</v>
      </c>
      <c r="D560" s="609" t="s">
        <v>807</v>
      </c>
      <c r="E560" s="1388">
        <f t="shared" si="126"/>
        <v>0</v>
      </c>
      <c r="F560" s="624"/>
      <c r="G560" s="625"/>
      <c r="H560" s="1667">
        <v>0</v>
      </c>
      <c r="I560" s="624"/>
      <c r="J560" s="625"/>
      <c r="K560" s="1667">
        <v>0</v>
      </c>
      <c r="L560" s="1388">
        <f t="shared" si="118"/>
        <v>0</v>
      </c>
      <c r="M560" s="7" t="str">
        <f t="shared" si="124"/>
        <v/>
      </c>
      <c r="N560" s="514"/>
    </row>
    <row r="561" spans="1:14" ht="31.5" hidden="1">
      <c r="A561" s="36"/>
      <c r="B561" s="149"/>
      <c r="C561" s="448">
        <v>9336</v>
      </c>
      <c r="D561" s="621" t="s">
        <v>927</v>
      </c>
      <c r="E561" s="1387">
        <f t="shared" si="126"/>
        <v>0</v>
      </c>
      <c r="F561" s="450"/>
      <c r="G561" s="451"/>
      <c r="H561" s="574">
        <v>0</v>
      </c>
      <c r="I561" s="450"/>
      <c r="J561" s="451"/>
      <c r="K561" s="574">
        <v>0</v>
      </c>
      <c r="L561" s="1387">
        <f t="shared" si="118"/>
        <v>0</v>
      </c>
      <c r="M561" s="7" t="str">
        <f t="shared" si="124"/>
        <v/>
      </c>
      <c r="N561" s="514"/>
    </row>
    <row r="562" spans="1:14" ht="31.5" hidden="1">
      <c r="A562" s="44">
        <v>462</v>
      </c>
      <c r="B562" s="149"/>
      <c r="C562" s="156">
        <v>9337</v>
      </c>
      <c r="D562" s="157" t="s">
        <v>928</v>
      </c>
      <c r="E562" s="1375">
        <f t="shared" si="126"/>
        <v>0</v>
      </c>
      <c r="F562" s="158"/>
      <c r="G562" s="159"/>
      <c r="H562" s="574">
        <v>0</v>
      </c>
      <c r="I562" s="158"/>
      <c r="J562" s="159"/>
      <c r="K562" s="574">
        <v>0</v>
      </c>
      <c r="L562" s="1375">
        <f t="shared" si="118"/>
        <v>0</v>
      </c>
      <c r="M562" s="7" t="str">
        <f t="shared" si="124"/>
        <v/>
      </c>
      <c r="N562" s="514"/>
    </row>
    <row r="563" spans="1:14" ht="18.75" hidden="1" customHeight="1">
      <c r="A563" s="36"/>
      <c r="B563" s="149"/>
      <c r="C563" s="156">
        <v>9338</v>
      </c>
      <c r="D563" s="622" t="s">
        <v>929</v>
      </c>
      <c r="E563" s="1375">
        <f t="shared" si="126"/>
        <v>0</v>
      </c>
      <c r="F563" s="158"/>
      <c r="G563" s="159"/>
      <c r="H563" s="574">
        <v>0</v>
      </c>
      <c r="I563" s="158"/>
      <c r="J563" s="159"/>
      <c r="K563" s="574">
        <v>0</v>
      </c>
      <c r="L563" s="1375">
        <f t="shared" si="118"/>
        <v>0</v>
      </c>
      <c r="M563" s="7" t="str">
        <f t="shared" si="124"/>
        <v/>
      </c>
      <c r="N563" s="514"/>
    </row>
    <row r="564" spans="1:14" ht="18.75" hidden="1" customHeight="1">
      <c r="A564" s="44">
        <v>462</v>
      </c>
      <c r="B564" s="149"/>
      <c r="C564" s="443">
        <v>9339</v>
      </c>
      <c r="D564" s="444" t="s">
        <v>930</v>
      </c>
      <c r="E564" s="1373">
        <f t="shared" si="126"/>
        <v>0</v>
      </c>
      <c r="F564" s="445"/>
      <c r="G564" s="446"/>
      <c r="H564" s="586">
        <v>0</v>
      </c>
      <c r="I564" s="445"/>
      <c r="J564" s="446"/>
      <c r="K564" s="586">
        <v>0</v>
      </c>
      <c r="L564" s="1373">
        <f t="shared" si="118"/>
        <v>0</v>
      </c>
      <c r="M564" s="7" t="str">
        <f t="shared" si="124"/>
        <v/>
      </c>
      <c r="N564" s="514"/>
    </row>
    <row r="565" spans="1:14" ht="18.75" hidden="1" customHeight="1">
      <c r="A565" s="36"/>
      <c r="B565" s="149"/>
      <c r="C565" s="448">
        <v>9355</v>
      </c>
      <c r="D565" s="626" t="s">
        <v>931</v>
      </c>
      <c r="E565" s="1387">
        <f t="shared" si="126"/>
        <v>0</v>
      </c>
      <c r="F565" s="1652">
        <v>0</v>
      </c>
      <c r="G565" s="1652">
        <v>0</v>
      </c>
      <c r="H565" s="574">
        <v>0</v>
      </c>
      <c r="I565" s="1652">
        <v>0</v>
      </c>
      <c r="J565" s="1652">
        <v>0</v>
      </c>
      <c r="K565" s="574">
        <v>0</v>
      </c>
      <c r="L565" s="1387">
        <f t="shared" si="118"/>
        <v>0</v>
      </c>
      <c r="M565" s="7" t="str">
        <f t="shared" si="124"/>
        <v/>
      </c>
      <c r="N565" s="514"/>
    </row>
    <row r="566" spans="1:14" ht="18.75" hidden="1" customHeight="1">
      <c r="A566" s="44">
        <v>462</v>
      </c>
      <c r="B566" s="149"/>
      <c r="C566" s="443">
        <v>9356</v>
      </c>
      <c r="D566" s="627" t="s">
        <v>932</v>
      </c>
      <c r="E566" s="1373">
        <f t="shared" si="126"/>
        <v>0</v>
      </c>
      <c r="F566" s="1652">
        <v>0</v>
      </c>
      <c r="G566" s="1652">
        <v>0</v>
      </c>
      <c r="H566" s="586">
        <v>0</v>
      </c>
      <c r="I566" s="1652">
        <v>0</v>
      </c>
      <c r="J566" s="1652">
        <v>0</v>
      </c>
      <c r="K566" s="586">
        <v>0</v>
      </c>
      <c r="L566" s="1373">
        <f t="shared" si="118"/>
        <v>0</v>
      </c>
      <c r="M566" s="7" t="str">
        <f t="shared" si="124"/>
        <v/>
      </c>
      <c r="N566" s="514"/>
    </row>
    <row r="567" spans="1:14" ht="18.75" hidden="1" customHeight="1">
      <c r="A567" s="44">
        <v>462</v>
      </c>
      <c r="B567" s="149"/>
      <c r="C567" s="448">
        <v>9395</v>
      </c>
      <c r="D567" s="462" t="s">
        <v>933</v>
      </c>
      <c r="E567" s="1387">
        <f t="shared" si="126"/>
        <v>0</v>
      </c>
      <c r="F567" s="450"/>
      <c r="G567" s="451"/>
      <c r="H567" s="574">
        <v>0</v>
      </c>
      <c r="I567" s="450"/>
      <c r="J567" s="451"/>
      <c r="K567" s="574">
        <v>0</v>
      </c>
      <c r="L567" s="1387">
        <f t="shared" si="118"/>
        <v>0</v>
      </c>
      <c r="M567" s="7" t="str">
        <f t="shared" si="124"/>
        <v/>
      </c>
      <c r="N567" s="514"/>
    </row>
    <row r="568" spans="1:14" ht="18.75" hidden="1" customHeight="1">
      <c r="A568" s="36">
        <v>465</v>
      </c>
      <c r="B568" s="149"/>
      <c r="C568" s="179">
        <v>9396</v>
      </c>
      <c r="D568" s="628" t="s">
        <v>934</v>
      </c>
      <c r="E568" s="1376">
        <f t="shared" si="126"/>
        <v>0</v>
      </c>
      <c r="F568" s="173"/>
      <c r="G568" s="174"/>
      <c r="H568" s="575">
        <v>0</v>
      </c>
      <c r="I568" s="173"/>
      <c r="J568" s="174"/>
      <c r="K568" s="575">
        <v>0</v>
      </c>
      <c r="L568" s="1376">
        <f t="shared" si="118"/>
        <v>0</v>
      </c>
      <c r="M568" s="7" t="str">
        <f t="shared" si="124"/>
        <v/>
      </c>
      <c r="N568" s="514"/>
    </row>
    <row r="569" spans="1:14" s="15" customFormat="1" ht="18" customHeight="1">
      <c r="A569" s="39">
        <v>470</v>
      </c>
      <c r="B569" s="566">
        <v>9500</v>
      </c>
      <c r="C569" s="1934" t="s">
        <v>935</v>
      </c>
      <c r="D569" s="1934"/>
      <c r="E569" s="567">
        <f t="shared" ref="E569:L569" si="130">SUM(E570:E588)</f>
        <v>0</v>
      </c>
      <c r="F569" s="576">
        <f t="shared" si="130"/>
        <v>0</v>
      </c>
      <c r="G569" s="569">
        <f t="shared" si="130"/>
        <v>0</v>
      </c>
      <c r="H569" s="570">
        <f>SUM(H570:H588)</f>
        <v>0</v>
      </c>
      <c r="I569" s="576">
        <f t="shared" si="130"/>
        <v>-130690</v>
      </c>
      <c r="J569" s="569">
        <f t="shared" si="130"/>
        <v>0</v>
      </c>
      <c r="K569" s="570">
        <f t="shared" si="130"/>
        <v>0</v>
      </c>
      <c r="L569" s="567">
        <f t="shared" si="130"/>
        <v>-130690</v>
      </c>
      <c r="M569" s="7">
        <f t="shared" si="124"/>
        <v>1</v>
      </c>
      <c r="N569" s="514"/>
    </row>
    <row r="570" spans="1:14" ht="18.75" hidden="1" customHeight="1">
      <c r="A570" s="36">
        <v>475</v>
      </c>
      <c r="B570" s="149"/>
      <c r="C570" s="150">
        <v>9501</v>
      </c>
      <c r="D570" s="187" t="s">
        <v>808</v>
      </c>
      <c r="E570" s="1367">
        <f t="shared" si="126"/>
        <v>0</v>
      </c>
      <c r="F570" s="152"/>
      <c r="G570" s="153"/>
      <c r="H570" s="573">
        <v>0</v>
      </c>
      <c r="I570" s="152">
        <v>0</v>
      </c>
      <c r="J570" s="153">
        <v>0</v>
      </c>
      <c r="K570" s="573">
        <v>0</v>
      </c>
      <c r="L570" s="1367">
        <f t="shared" si="118"/>
        <v>0</v>
      </c>
      <c r="M570" s="7" t="str">
        <f t="shared" si="124"/>
        <v/>
      </c>
      <c r="N570" s="514"/>
    </row>
    <row r="571" spans="1:14" ht="18.75" hidden="1" customHeight="1">
      <c r="A571" s="36">
        <v>480</v>
      </c>
      <c r="B571" s="149"/>
      <c r="C571" s="156">
        <v>9502</v>
      </c>
      <c r="D571" s="593" t="s">
        <v>809</v>
      </c>
      <c r="E571" s="1368">
        <f t="shared" si="126"/>
        <v>0</v>
      </c>
      <c r="F571" s="158"/>
      <c r="G571" s="159"/>
      <c r="H571" s="574">
        <v>0</v>
      </c>
      <c r="I571" s="158">
        <v>0</v>
      </c>
      <c r="J571" s="159">
        <v>0</v>
      </c>
      <c r="K571" s="574">
        <v>0</v>
      </c>
      <c r="L571" s="1368">
        <f t="shared" ref="L571:L588" si="131">I571+J571+K571</f>
        <v>0</v>
      </c>
      <c r="M571" s="7" t="str">
        <f t="shared" si="124"/>
        <v/>
      </c>
      <c r="N571" s="514"/>
    </row>
    <row r="572" spans="1:14" ht="18.75" hidden="1" customHeight="1">
      <c r="A572" s="36">
        <v>485</v>
      </c>
      <c r="B572" s="149"/>
      <c r="C572" s="156">
        <v>9503</v>
      </c>
      <c r="D572" s="593" t="s">
        <v>849</v>
      </c>
      <c r="E572" s="1368">
        <f t="shared" si="126"/>
        <v>0</v>
      </c>
      <c r="F572" s="158"/>
      <c r="G572" s="159"/>
      <c r="H572" s="574">
        <v>0</v>
      </c>
      <c r="I572" s="158">
        <v>0</v>
      </c>
      <c r="J572" s="159">
        <v>0</v>
      </c>
      <c r="K572" s="574">
        <v>0</v>
      </c>
      <c r="L572" s="1368">
        <f t="shared" si="131"/>
        <v>0</v>
      </c>
      <c r="M572" s="7" t="str">
        <f t="shared" si="124"/>
        <v/>
      </c>
      <c r="N572" s="514"/>
    </row>
    <row r="573" spans="1:14" ht="18.75" hidden="1" customHeight="1">
      <c r="A573" s="36">
        <v>490</v>
      </c>
      <c r="B573" s="149"/>
      <c r="C573" s="156">
        <v>9504</v>
      </c>
      <c r="D573" s="593" t="s">
        <v>850</v>
      </c>
      <c r="E573" s="1368">
        <f t="shared" si="126"/>
        <v>0</v>
      </c>
      <c r="F573" s="158"/>
      <c r="G573" s="159"/>
      <c r="H573" s="574">
        <v>0</v>
      </c>
      <c r="I573" s="158">
        <v>0</v>
      </c>
      <c r="J573" s="159">
        <v>0</v>
      </c>
      <c r="K573" s="574">
        <v>0</v>
      </c>
      <c r="L573" s="1368">
        <f t="shared" si="131"/>
        <v>0</v>
      </c>
      <c r="M573" s="7" t="str">
        <f t="shared" si="124"/>
        <v/>
      </c>
      <c r="N573" s="514"/>
    </row>
    <row r="574" spans="1:14" ht="18.75" hidden="1" customHeight="1">
      <c r="A574" s="36">
        <v>495</v>
      </c>
      <c r="B574" s="149"/>
      <c r="C574" s="156">
        <v>9505</v>
      </c>
      <c r="D574" s="593" t="s">
        <v>810</v>
      </c>
      <c r="E574" s="1368">
        <f t="shared" si="126"/>
        <v>0</v>
      </c>
      <c r="F574" s="158"/>
      <c r="G574" s="159"/>
      <c r="H574" s="574">
        <v>0</v>
      </c>
      <c r="I574" s="158">
        <v>0</v>
      </c>
      <c r="J574" s="159">
        <v>0</v>
      </c>
      <c r="K574" s="574">
        <v>0</v>
      </c>
      <c r="L574" s="1368">
        <f t="shared" si="131"/>
        <v>0</v>
      </c>
      <c r="M574" s="7" t="str">
        <f t="shared" si="124"/>
        <v/>
      </c>
      <c r="N574" s="514"/>
    </row>
    <row r="575" spans="1:14" ht="18.75" hidden="1" customHeight="1">
      <c r="A575" s="36">
        <v>500</v>
      </c>
      <c r="B575" s="149"/>
      <c r="C575" s="156">
        <v>9506</v>
      </c>
      <c r="D575" s="593" t="s">
        <v>811</v>
      </c>
      <c r="E575" s="1371">
        <f t="shared" si="126"/>
        <v>0</v>
      </c>
      <c r="F575" s="158"/>
      <c r="G575" s="159"/>
      <c r="H575" s="575">
        <v>0</v>
      </c>
      <c r="I575" s="158">
        <v>0</v>
      </c>
      <c r="J575" s="159">
        <v>0</v>
      </c>
      <c r="K575" s="575">
        <v>0</v>
      </c>
      <c r="L575" s="1371">
        <f t="shared" si="131"/>
        <v>0</v>
      </c>
      <c r="M575" s="7" t="str">
        <f t="shared" si="124"/>
        <v/>
      </c>
      <c r="N575" s="514"/>
    </row>
    <row r="576" spans="1:14" ht="18.75" customHeight="1">
      <c r="A576" s="36">
        <v>505</v>
      </c>
      <c r="B576" s="149"/>
      <c r="C576" s="156">
        <v>9507</v>
      </c>
      <c r="D576" s="593" t="s">
        <v>812</v>
      </c>
      <c r="E576" s="1381">
        <f t="shared" si="126"/>
        <v>0</v>
      </c>
      <c r="F576" s="152"/>
      <c r="G576" s="153"/>
      <c r="H576" s="1671">
        <v>0</v>
      </c>
      <c r="I576" s="152">
        <v>-130690</v>
      </c>
      <c r="J576" s="153">
        <v>0</v>
      </c>
      <c r="K576" s="1671">
        <v>0</v>
      </c>
      <c r="L576" s="1381">
        <f t="shared" si="131"/>
        <v>-130690</v>
      </c>
      <c r="M576" s="7">
        <f t="shared" si="124"/>
        <v>1</v>
      </c>
      <c r="N576" s="514"/>
    </row>
    <row r="577" spans="1:14" ht="18.75" hidden="1" customHeight="1">
      <c r="A577" s="36">
        <v>510</v>
      </c>
      <c r="B577" s="149"/>
      <c r="C577" s="156">
        <v>9508</v>
      </c>
      <c r="D577" s="593" t="s">
        <v>813</v>
      </c>
      <c r="E577" s="1368">
        <f t="shared" si="126"/>
        <v>0</v>
      </c>
      <c r="F577" s="158"/>
      <c r="G577" s="159"/>
      <c r="H577" s="574">
        <v>0</v>
      </c>
      <c r="I577" s="158">
        <v>0</v>
      </c>
      <c r="J577" s="159">
        <v>0</v>
      </c>
      <c r="K577" s="574">
        <v>0</v>
      </c>
      <c r="L577" s="1368">
        <f t="shared" si="131"/>
        <v>0</v>
      </c>
      <c r="M577" s="7" t="str">
        <f t="shared" si="124"/>
        <v/>
      </c>
      <c r="N577" s="514"/>
    </row>
    <row r="578" spans="1:14" ht="18.75" hidden="1" customHeight="1">
      <c r="A578" s="36">
        <v>515</v>
      </c>
      <c r="B578" s="149"/>
      <c r="C578" s="156">
        <v>9509</v>
      </c>
      <c r="D578" s="593" t="s">
        <v>851</v>
      </c>
      <c r="E578" s="1368">
        <f t="shared" si="126"/>
        <v>0</v>
      </c>
      <c r="F578" s="158"/>
      <c r="G578" s="159"/>
      <c r="H578" s="574">
        <v>0</v>
      </c>
      <c r="I578" s="158">
        <v>0</v>
      </c>
      <c r="J578" s="159">
        <v>0</v>
      </c>
      <c r="K578" s="574">
        <v>0</v>
      </c>
      <c r="L578" s="1368">
        <f t="shared" si="131"/>
        <v>0</v>
      </c>
      <c r="M578" s="7" t="str">
        <f t="shared" si="124"/>
        <v/>
      </c>
      <c r="N578" s="514"/>
    </row>
    <row r="579" spans="1:14" ht="18.75" hidden="1" customHeight="1">
      <c r="A579" s="36">
        <v>520</v>
      </c>
      <c r="B579" s="149"/>
      <c r="C579" s="156">
        <v>9510</v>
      </c>
      <c r="D579" s="593" t="s">
        <v>852</v>
      </c>
      <c r="E579" s="1368">
        <f t="shared" si="126"/>
        <v>0</v>
      </c>
      <c r="F579" s="158"/>
      <c r="G579" s="159"/>
      <c r="H579" s="574">
        <v>0</v>
      </c>
      <c r="I579" s="158">
        <v>0</v>
      </c>
      <c r="J579" s="159">
        <v>0</v>
      </c>
      <c r="K579" s="574">
        <v>0</v>
      </c>
      <c r="L579" s="1368">
        <f t="shared" si="131"/>
        <v>0</v>
      </c>
      <c r="M579" s="7" t="str">
        <f t="shared" si="124"/>
        <v/>
      </c>
      <c r="N579" s="514"/>
    </row>
    <row r="580" spans="1:14" ht="18.75" hidden="1" customHeight="1">
      <c r="A580" s="36">
        <v>525</v>
      </c>
      <c r="B580" s="149"/>
      <c r="C580" s="156">
        <v>9511</v>
      </c>
      <c r="D580" s="593" t="s">
        <v>814</v>
      </c>
      <c r="E580" s="1368">
        <f t="shared" si="126"/>
        <v>0</v>
      </c>
      <c r="F580" s="158"/>
      <c r="G580" s="159"/>
      <c r="H580" s="574">
        <v>0</v>
      </c>
      <c r="I580" s="158">
        <v>0</v>
      </c>
      <c r="J580" s="159">
        <v>0</v>
      </c>
      <c r="K580" s="574">
        <v>0</v>
      </c>
      <c r="L580" s="1368">
        <f t="shared" si="131"/>
        <v>0</v>
      </c>
      <c r="M580" s="7" t="str">
        <f t="shared" si="124"/>
        <v/>
      </c>
      <c r="N580" s="514"/>
    </row>
    <row r="581" spans="1:14" ht="18.75" hidden="1" customHeight="1">
      <c r="A581" s="36">
        <v>530</v>
      </c>
      <c r="B581" s="149"/>
      <c r="C581" s="156">
        <v>9512</v>
      </c>
      <c r="D581" s="593" t="s">
        <v>815</v>
      </c>
      <c r="E581" s="1368">
        <f t="shared" si="126"/>
        <v>0</v>
      </c>
      <c r="F581" s="158"/>
      <c r="G581" s="159"/>
      <c r="H581" s="574">
        <v>0</v>
      </c>
      <c r="I581" s="158">
        <v>0</v>
      </c>
      <c r="J581" s="159">
        <v>0</v>
      </c>
      <c r="K581" s="574">
        <v>0</v>
      </c>
      <c r="L581" s="1368">
        <f t="shared" si="131"/>
        <v>0</v>
      </c>
      <c r="M581" s="7" t="str">
        <f t="shared" si="124"/>
        <v/>
      </c>
      <c r="N581" s="514"/>
    </row>
    <row r="582" spans="1:14" ht="18.75" hidden="1" customHeight="1">
      <c r="A582" s="36">
        <v>535</v>
      </c>
      <c r="B582" s="149"/>
      <c r="C582" s="162">
        <v>9513</v>
      </c>
      <c r="D582" s="182" t="s">
        <v>816</v>
      </c>
      <c r="E582" s="1383">
        <f>F582+G582+H582</f>
        <v>0</v>
      </c>
      <c r="F582" s="165"/>
      <c r="G582" s="165"/>
      <c r="H582" s="574">
        <v>0</v>
      </c>
      <c r="I582" s="165">
        <v>0</v>
      </c>
      <c r="J582" s="165">
        <v>0</v>
      </c>
      <c r="K582" s="574">
        <v>0</v>
      </c>
      <c r="L582" s="1383">
        <f t="shared" si="131"/>
        <v>0</v>
      </c>
      <c r="M582" s="7" t="str">
        <f t="shared" si="124"/>
        <v/>
      </c>
      <c r="N582" s="514"/>
    </row>
    <row r="583" spans="1:14" ht="31.5" hidden="1">
      <c r="A583" s="36">
        <v>540</v>
      </c>
      <c r="B583" s="149"/>
      <c r="C583" s="587">
        <v>9514</v>
      </c>
      <c r="D583" s="602" t="s">
        <v>817</v>
      </c>
      <c r="E583" s="1384">
        <f t="shared" si="126"/>
        <v>0</v>
      </c>
      <c r="F583" s="590"/>
      <c r="G583" s="590"/>
      <c r="H583" s="591">
        <v>0</v>
      </c>
      <c r="I583" s="590"/>
      <c r="J583" s="590"/>
      <c r="K583" s="591">
        <v>0</v>
      </c>
      <c r="L583" s="1384">
        <f t="shared" si="131"/>
        <v>0</v>
      </c>
      <c r="M583" s="7" t="str">
        <f t="shared" si="124"/>
        <v/>
      </c>
      <c r="N583" s="514"/>
    </row>
    <row r="584" spans="1:14" ht="27.75" hidden="1" customHeight="1">
      <c r="A584" s="36">
        <v>545</v>
      </c>
      <c r="B584" s="629"/>
      <c r="C584" s="630">
        <v>9521</v>
      </c>
      <c r="D584" s="462" t="s">
        <v>936</v>
      </c>
      <c r="E584" s="1370">
        <f>F584+G584+H584</f>
        <v>0</v>
      </c>
      <c r="F584" s="451"/>
      <c r="G584" s="451"/>
      <c r="H584" s="574">
        <v>0</v>
      </c>
      <c r="I584" s="451">
        <v>0</v>
      </c>
      <c r="J584" s="451">
        <v>0</v>
      </c>
      <c r="K584" s="574">
        <v>0</v>
      </c>
      <c r="L584" s="1370">
        <f t="shared" si="131"/>
        <v>0</v>
      </c>
      <c r="M584" s="7" t="str">
        <f t="shared" si="124"/>
        <v/>
      </c>
      <c r="N584" s="514"/>
    </row>
    <row r="585" spans="1:14" ht="18.75" hidden="1" customHeight="1">
      <c r="A585" s="36">
        <v>550</v>
      </c>
      <c r="B585" s="149"/>
      <c r="C585" s="156">
        <v>9522</v>
      </c>
      <c r="D585" s="631" t="s">
        <v>937</v>
      </c>
      <c r="E585" s="1368">
        <f t="shared" si="126"/>
        <v>0</v>
      </c>
      <c r="F585" s="158"/>
      <c r="G585" s="159"/>
      <c r="H585" s="574">
        <v>0</v>
      </c>
      <c r="I585" s="158">
        <v>0</v>
      </c>
      <c r="J585" s="159">
        <v>0</v>
      </c>
      <c r="K585" s="574">
        <v>0</v>
      </c>
      <c r="L585" s="1368">
        <f t="shared" si="131"/>
        <v>0</v>
      </c>
      <c r="M585" s="7" t="str">
        <f t="shared" si="124"/>
        <v/>
      </c>
      <c r="N585" s="514"/>
    </row>
    <row r="586" spans="1:14" ht="18.75" hidden="1" customHeight="1">
      <c r="A586" s="36">
        <v>555</v>
      </c>
      <c r="B586" s="149"/>
      <c r="C586" s="156">
        <v>9528</v>
      </c>
      <c r="D586" s="631" t="s">
        <v>938</v>
      </c>
      <c r="E586" s="1368">
        <f t="shared" si="126"/>
        <v>0</v>
      </c>
      <c r="F586" s="158"/>
      <c r="G586" s="159"/>
      <c r="H586" s="574">
        <v>0</v>
      </c>
      <c r="I586" s="158">
        <v>0</v>
      </c>
      <c r="J586" s="159">
        <v>0</v>
      </c>
      <c r="K586" s="574">
        <v>0</v>
      </c>
      <c r="L586" s="1368">
        <f t="shared" si="131"/>
        <v>0</v>
      </c>
      <c r="M586" s="7" t="str">
        <f t="shared" si="124"/>
        <v/>
      </c>
      <c r="N586" s="514"/>
    </row>
    <row r="587" spans="1:14" ht="18.75" hidden="1" customHeight="1">
      <c r="A587" s="36">
        <v>560</v>
      </c>
      <c r="B587" s="149"/>
      <c r="C587" s="443">
        <v>9529</v>
      </c>
      <c r="D587" s="627" t="s">
        <v>939</v>
      </c>
      <c r="E587" s="1369">
        <f t="shared" si="126"/>
        <v>0</v>
      </c>
      <c r="F587" s="446"/>
      <c r="G587" s="446"/>
      <c r="H587" s="586">
        <v>0</v>
      </c>
      <c r="I587" s="446">
        <v>0</v>
      </c>
      <c r="J587" s="446">
        <v>0</v>
      </c>
      <c r="K587" s="586">
        <v>0</v>
      </c>
      <c r="L587" s="1369">
        <f t="shared" si="131"/>
        <v>0</v>
      </c>
      <c r="M587" s="7" t="str">
        <f t="shared" si="124"/>
        <v/>
      </c>
      <c r="N587" s="514"/>
    </row>
    <row r="588" spans="1:14" ht="31.5" hidden="1">
      <c r="A588" s="36">
        <v>561</v>
      </c>
      <c r="B588" s="149"/>
      <c r="C588" s="464">
        <v>9549</v>
      </c>
      <c r="D588" s="632" t="s">
        <v>818</v>
      </c>
      <c r="E588" s="1389">
        <f t="shared" si="126"/>
        <v>0</v>
      </c>
      <c r="F588" s="158"/>
      <c r="G588" s="625"/>
      <c r="H588" s="574">
        <v>0</v>
      </c>
      <c r="I588" s="158"/>
      <c r="J588" s="625"/>
      <c r="K588" s="574">
        <v>0</v>
      </c>
      <c r="L588" s="1389">
        <f t="shared" si="131"/>
        <v>0</v>
      </c>
      <c r="M588" s="7" t="str">
        <f t="shared" si="124"/>
        <v/>
      </c>
      <c r="N588" s="514"/>
    </row>
    <row r="589" spans="1:14" s="15" customFormat="1" ht="18.75" hidden="1" customHeight="1">
      <c r="A589" s="39">
        <v>565</v>
      </c>
      <c r="B589" s="566">
        <v>9600</v>
      </c>
      <c r="C589" s="1934" t="s">
        <v>940</v>
      </c>
      <c r="D589" s="1923"/>
      <c r="E589" s="567">
        <f t="shared" ref="E589:L589" si="132">SUM(E590:E593)</f>
        <v>0</v>
      </c>
      <c r="F589" s="576">
        <f t="shared" si="132"/>
        <v>0</v>
      </c>
      <c r="G589" s="569">
        <f t="shared" si="132"/>
        <v>0</v>
      </c>
      <c r="H589" s="570">
        <f>SUM(H590:H593)</f>
        <v>0</v>
      </c>
      <c r="I589" s="576">
        <f t="shared" si="132"/>
        <v>0</v>
      </c>
      <c r="J589" s="569">
        <f t="shared" si="132"/>
        <v>0</v>
      </c>
      <c r="K589" s="570">
        <f t="shared" si="132"/>
        <v>0</v>
      </c>
      <c r="L589" s="567">
        <f t="shared" si="132"/>
        <v>0</v>
      </c>
      <c r="M589" s="7" t="str">
        <f t="shared" si="124"/>
        <v/>
      </c>
      <c r="N589" s="514"/>
    </row>
    <row r="590" spans="1:14" s="17" customFormat="1" ht="31.5" hidden="1" customHeight="1">
      <c r="A590" s="43">
        <v>566</v>
      </c>
      <c r="B590" s="181"/>
      <c r="C590" s="475">
        <v>9601</v>
      </c>
      <c r="D590" s="633" t="s">
        <v>941</v>
      </c>
      <c r="E590" s="1367">
        <f t="shared" si="126"/>
        <v>0</v>
      </c>
      <c r="F590" s="451"/>
      <c r="G590" s="451"/>
      <c r="H590" s="573">
        <v>0</v>
      </c>
      <c r="I590" s="451">
        <v>0</v>
      </c>
      <c r="J590" s="451">
        <v>0</v>
      </c>
      <c r="K590" s="573">
        <v>0</v>
      </c>
      <c r="L590" s="1367">
        <f>I590+J590+K590</f>
        <v>0</v>
      </c>
      <c r="M590" s="7" t="str">
        <f t="shared" si="124"/>
        <v/>
      </c>
      <c r="N590" s="514"/>
    </row>
    <row r="591" spans="1:14" s="17" customFormat="1" ht="36" hidden="1" customHeight="1">
      <c r="A591" s="43">
        <v>567</v>
      </c>
      <c r="B591" s="181"/>
      <c r="C591" s="619">
        <v>9603</v>
      </c>
      <c r="D591" s="634" t="s">
        <v>942</v>
      </c>
      <c r="E591" s="1369">
        <f t="shared" si="126"/>
        <v>0</v>
      </c>
      <c r="F591" s="451"/>
      <c r="G591" s="451"/>
      <c r="H591" s="574">
        <v>0</v>
      </c>
      <c r="I591" s="451">
        <v>0</v>
      </c>
      <c r="J591" s="451">
        <v>0</v>
      </c>
      <c r="K591" s="574">
        <v>0</v>
      </c>
      <c r="L591" s="1369">
        <f>I591+J591+K591</f>
        <v>0</v>
      </c>
      <c r="M591" s="7" t="str">
        <f t="shared" si="124"/>
        <v/>
      </c>
      <c r="N591" s="514"/>
    </row>
    <row r="592" spans="1:14" s="17" customFormat="1" ht="30.75" hidden="1" customHeight="1">
      <c r="A592" s="43">
        <v>568</v>
      </c>
      <c r="B592" s="181"/>
      <c r="C592" s="448">
        <v>9607</v>
      </c>
      <c r="D592" s="635" t="s">
        <v>943</v>
      </c>
      <c r="E592" s="1370">
        <f t="shared" si="126"/>
        <v>0</v>
      </c>
      <c r="F592" s="451"/>
      <c r="G592" s="451"/>
      <c r="H592" s="574">
        <v>0</v>
      </c>
      <c r="I592" s="451">
        <v>0</v>
      </c>
      <c r="J592" s="451">
        <v>0</v>
      </c>
      <c r="K592" s="574">
        <v>0</v>
      </c>
      <c r="L592" s="1370">
        <f>I592+J592+K592</f>
        <v>0</v>
      </c>
      <c r="M592" s="7" t="str">
        <f t="shared" ref="M592:M599" si="133">(IF($E592&lt;&gt;0,$M$2,IF($L592&lt;&gt;0,$M$2,"")))</f>
        <v/>
      </c>
      <c r="N592" s="514"/>
    </row>
    <row r="593" spans="1:14" s="17" customFormat="1" ht="18.75" hidden="1" customHeight="1">
      <c r="A593" s="43">
        <v>569</v>
      </c>
      <c r="B593" s="181"/>
      <c r="C593" s="477">
        <v>9609</v>
      </c>
      <c r="D593" s="636" t="s">
        <v>944</v>
      </c>
      <c r="E593" s="1371">
        <f t="shared" si="126"/>
        <v>0</v>
      </c>
      <c r="F593" s="451"/>
      <c r="G593" s="451"/>
      <c r="H593" s="575">
        <v>0</v>
      </c>
      <c r="I593" s="451">
        <v>0</v>
      </c>
      <c r="J593" s="451">
        <v>0</v>
      </c>
      <c r="K593" s="575">
        <v>0</v>
      </c>
      <c r="L593" s="1371">
        <f>I593+J593+K593</f>
        <v>0</v>
      </c>
      <c r="M593" s="7" t="str">
        <f t="shared" si="133"/>
        <v/>
      </c>
      <c r="N593" s="514"/>
    </row>
    <row r="594" spans="1:14" s="15" customFormat="1" ht="18" hidden="1" customHeight="1">
      <c r="A594" s="39">
        <v>575</v>
      </c>
      <c r="B594" s="566">
        <v>9800</v>
      </c>
      <c r="C594" s="1934" t="s">
        <v>819</v>
      </c>
      <c r="D594" s="1923"/>
      <c r="E594" s="567">
        <f t="shared" ref="E594:L594" si="134">SUM(E595:E599)</f>
        <v>0</v>
      </c>
      <c r="F594" s="576">
        <f t="shared" si="134"/>
        <v>0</v>
      </c>
      <c r="G594" s="569">
        <f t="shared" si="134"/>
        <v>0</v>
      </c>
      <c r="H594" s="570">
        <f>SUM(H595:H599)</f>
        <v>0</v>
      </c>
      <c r="I594" s="576">
        <f t="shared" si="134"/>
        <v>0</v>
      </c>
      <c r="J594" s="569">
        <f t="shared" si="134"/>
        <v>0</v>
      </c>
      <c r="K594" s="570">
        <f t="shared" si="134"/>
        <v>0</v>
      </c>
      <c r="L594" s="567">
        <f t="shared" si="134"/>
        <v>0</v>
      </c>
      <c r="M594" s="7" t="str">
        <f t="shared" si="133"/>
        <v/>
      </c>
      <c r="N594" s="514"/>
    </row>
    <row r="595" spans="1:14" ht="18.75" hidden="1" customHeight="1">
      <c r="A595" s="36">
        <v>580</v>
      </c>
      <c r="B595" s="571"/>
      <c r="C595" s="150">
        <v>9810</v>
      </c>
      <c r="D595" s="187" t="s">
        <v>796</v>
      </c>
      <c r="E595" s="637">
        <f t="shared" si="126"/>
        <v>0</v>
      </c>
      <c r="F595" s="152"/>
      <c r="G595" s="153"/>
      <c r="H595" s="573">
        <v>0</v>
      </c>
      <c r="I595" s="152"/>
      <c r="J595" s="153"/>
      <c r="K595" s="573">
        <v>0</v>
      </c>
      <c r="L595" s="1367">
        <f>I595+J595+K595</f>
        <v>0</v>
      </c>
      <c r="M595" s="7" t="str">
        <f t="shared" si="133"/>
        <v/>
      </c>
      <c r="N595" s="514"/>
    </row>
    <row r="596" spans="1:14" ht="18.75" hidden="1" customHeight="1">
      <c r="A596" s="36">
        <v>585</v>
      </c>
      <c r="B596" s="571"/>
      <c r="C596" s="156">
        <v>9820</v>
      </c>
      <c r="D596" s="157" t="s">
        <v>797</v>
      </c>
      <c r="E596" s="638">
        <f t="shared" si="126"/>
        <v>0</v>
      </c>
      <c r="F596" s="158"/>
      <c r="G596" s="159"/>
      <c r="H596" s="574">
        <v>0</v>
      </c>
      <c r="I596" s="158"/>
      <c r="J596" s="159"/>
      <c r="K596" s="574">
        <v>0</v>
      </c>
      <c r="L596" s="1368">
        <f>I596+J596+K596</f>
        <v>0</v>
      </c>
      <c r="M596" s="7" t="str">
        <f t="shared" si="133"/>
        <v/>
      </c>
      <c r="N596" s="514"/>
    </row>
    <row r="597" spans="1:14" ht="18.75" hidden="1" customHeight="1">
      <c r="A597" s="36">
        <v>590</v>
      </c>
      <c r="B597" s="571"/>
      <c r="C597" s="156">
        <v>9830</v>
      </c>
      <c r="D597" s="157" t="s">
        <v>798</v>
      </c>
      <c r="E597" s="638">
        <f t="shared" si="126"/>
        <v>0</v>
      </c>
      <c r="F597" s="158"/>
      <c r="G597" s="159"/>
      <c r="H597" s="574">
        <v>0</v>
      </c>
      <c r="I597" s="158"/>
      <c r="J597" s="159"/>
      <c r="K597" s="574">
        <v>0</v>
      </c>
      <c r="L597" s="1368">
        <f>I597+J597+K597</f>
        <v>0</v>
      </c>
      <c r="M597" s="7" t="str">
        <f t="shared" si="133"/>
        <v/>
      </c>
      <c r="N597" s="514"/>
    </row>
    <row r="598" spans="1:14" ht="18.75" hidden="1" customHeight="1">
      <c r="A598" s="23">
        <v>600</v>
      </c>
      <c r="B598" s="571"/>
      <c r="C598" s="162">
        <v>9850</v>
      </c>
      <c r="D598" s="182" t="s">
        <v>799</v>
      </c>
      <c r="E598" s="639">
        <f t="shared" si="126"/>
        <v>0</v>
      </c>
      <c r="F598" s="164"/>
      <c r="G598" s="159"/>
      <c r="H598" s="586">
        <v>0</v>
      </c>
      <c r="I598" s="164"/>
      <c r="J598" s="159"/>
      <c r="K598" s="586">
        <v>0</v>
      </c>
      <c r="L598" s="1380">
        <f>I598+J598+K598</f>
        <v>0</v>
      </c>
      <c r="M598" s="7" t="str">
        <f t="shared" si="133"/>
        <v/>
      </c>
      <c r="N598" s="514"/>
    </row>
    <row r="599" spans="1:14" ht="21.75" hidden="1" customHeight="1">
      <c r="A599" s="23">
        <v>605</v>
      </c>
      <c r="B599" s="640"/>
      <c r="C599" s="641">
        <v>9890</v>
      </c>
      <c r="D599" s="642" t="s">
        <v>2175</v>
      </c>
      <c r="E599" s="1390">
        <f>F599+G599+H599</f>
        <v>0</v>
      </c>
      <c r="F599" s="643">
        <v>0</v>
      </c>
      <c r="G599" s="644">
        <v>0</v>
      </c>
      <c r="H599" s="645">
        <v>0</v>
      </c>
      <c r="I599" s="1456">
        <v>0</v>
      </c>
      <c r="J599" s="1457">
        <v>0</v>
      </c>
      <c r="K599" s="646">
        <v>0</v>
      </c>
      <c r="L599" s="1390">
        <f>I599+J599+K599</f>
        <v>0</v>
      </c>
      <c r="M599" s="7" t="str">
        <f t="shared" si="133"/>
        <v/>
      </c>
      <c r="N599" s="514"/>
    </row>
    <row r="600" spans="1:14" ht="20.25" customHeight="1" thickBot="1">
      <c r="A600" s="23">
        <v>610</v>
      </c>
      <c r="B600" s="647" t="s">
        <v>892</v>
      </c>
      <c r="C600" s="648" t="s">
        <v>727</v>
      </c>
      <c r="D600" s="649" t="s">
        <v>945</v>
      </c>
      <c r="E600" s="650">
        <f t="shared" ref="E600:L600" si="135">SUM(E464,E468,E471,E474,E484,E500,E505,E506,E515,E519,E524,E481,E527,E534,E538,E539,E544,E547,E569,E589,E594)</f>
        <v>0</v>
      </c>
      <c r="F600" s="651">
        <f t="shared" si="135"/>
        <v>0</v>
      </c>
      <c r="G600" s="652">
        <f t="shared" si="135"/>
        <v>0</v>
      </c>
      <c r="H600" s="653">
        <f t="shared" si="135"/>
        <v>0</v>
      </c>
      <c r="I600" s="651">
        <f t="shared" si="135"/>
        <v>-130690</v>
      </c>
      <c r="J600" s="652">
        <f t="shared" si="135"/>
        <v>0</v>
      </c>
      <c r="K600" s="654">
        <f t="shared" si="135"/>
        <v>0</v>
      </c>
      <c r="L600" s="650">
        <f t="shared" si="135"/>
        <v>-130690</v>
      </c>
      <c r="M600" s="7">
        <v>1</v>
      </c>
      <c r="N600" s="514"/>
    </row>
    <row r="601" spans="1:14" ht="16.5" thickTop="1">
      <c r="A601" s="23"/>
      <c r="B601" s="228"/>
      <c r="C601" s="228"/>
      <c r="D601" s="549">
        <f>+IF(+SUM(E601:J601)=0,0,"Контрола: дефицит/излишък = финансиране с обратен знак (V. + VІ. = 0)")</f>
        <v>0</v>
      </c>
      <c r="E601" s="655">
        <f>E600+E448</f>
        <v>0</v>
      </c>
      <c r="F601" s="656"/>
      <c r="G601" s="656"/>
      <c r="H601" s="656"/>
      <c r="I601" s="655"/>
      <c r="J601" s="656"/>
      <c r="K601" s="656"/>
      <c r="L601" s="656">
        <f>L600+L448</f>
        <v>-513691</v>
      </c>
      <c r="M601" s="7">
        <v>1</v>
      </c>
      <c r="N601" s="514"/>
    </row>
    <row r="602" spans="1:14">
      <c r="A602" s="23"/>
      <c r="B602" s="391"/>
      <c r="C602" s="542"/>
      <c r="D602" s="218"/>
      <c r="E602" s="218"/>
      <c r="F602" s="218"/>
      <c r="G602" s="228"/>
      <c r="H602" s="228"/>
      <c r="I602" s="228"/>
      <c r="J602" s="228"/>
      <c r="K602" s="103"/>
      <c r="L602" s="228"/>
      <c r="M602" s="7">
        <v>1</v>
      </c>
      <c r="N602" s="514"/>
    </row>
    <row r="603" spans="1:14" ht="25.5" customHeight="1">
      <c r="A603" s="23"/>
      <c r="B603" s="391"/>
      <c r="C603" s="6"/>
      <c r="D603" s="229"/>
      <c r="E603" s="59"/>
      <c r="F603" s="59" t="s">
        <v>861</v>
      </c>
      <c r="G603" s="1916"/>
      <c r="H603" s="1917"/>
      <c r="I603" s="1917"/>
      <c r="J603" s="1918"/>
      <c r="K603" s="103"/>
      <c r="L603" s="228"/>
      <c r="M603" s="7">
        <v>1</v>
      </c>
      <c r="N603" s="514"/>
    </row>
    <row r="604" spans="1:14" ht="18.75" customHeight="1">
      <c r="A604" s="23"/>
      <c r="B604" s="391"/>
      <c r="C604" s="542"/>
      <c r="D604" s="229"/>
      <c r="E604" s="228"/>
      <c r="F604" s="542"/>
      <c r="G604" s="1904" t="s">
        <v>862</v>
      </c>
      <c r="H604" s="1904"/>
      <c r="I604" s="1904"/>
      <c r="J604" s="1904"/>
      <c r="K604" s="103"/>
      <c r="L604" s="228"/>
      <c r="M604" s="7">
        <v>1</v>
      </c>
      <c r="N604" s="514"/>
    </row>
    <row r="605" spans="1:14" ht="6.75" customHeight="1">
      <c r="A605" s="23"/>
      <c r="B605" s="391"/>
      <c r="C605" s="542"/>
      <c r="D605" s="229"/>
      <c r="E605" s="228"/>
      <c r="F605" s="542"/>
      <c r="G605" s="218"/>
      <c r="H605" s="218"/>
      <c r="I605" s="218"/>
      <c r="J605" s="218"/>
      <c r="K605" s="103"/>
      <c r="L605" s="228"/>
      <c r="M605" s="7">
        <v>1</v>
      </c>
      <c r="N605" s="514"/>
    </row>
    <row r="606" spans="1:14" ht="25.5" customHeight="1">
      <c r="A606" s="23"/>
      <c r="B606" s="391"/>
      <c r="C606" s="657" t="s">
        <v>863</v>
      </c>
      <c r="D606" s="658"/>
      <c r="E606" s="659"/>
      <c r="F606" s="218" t="s">
        <v>864</v>
      </c>
      <c r="G606" s="1919"/>
      <c r="H606" s="1920"/>
      <c r="I606" s="1920"/>
      <c r="J606" s="1921"/>
      <c r="K606" s="103"/>
      <c r="L606" s="228"/>
      <c r="M606" s="7">
        <v>1</v>
      </c>
      <c r="N606" s="514"/>
    </row>
    <row r="607" spans="1:14" ht="21.75" customHeight="1">
      <c r="A607" s="23"/>
      <c r="B607" s="1902" t="s">
        <v>865</v>
      </c>
      <c r="C607" s="1903"/>
      <c r="D607" s="660" t="s">
        <v>866</v>
      </c>
      <c r="E607" s="661"/>
      <c r="F607" s="662"/>
      <c r="G607" s="1904" t="s">
        <v>862</v>
      </c>
      <c r="H607" s="1904"/>
      <c r="I607" s="1904"/>
      <c r="J607" s="1904"/>
      <c r="K607" s="103"/>
      <c r="L607" s="228"/>
      <c r="M607" s="7">
        <v>1</v>
      </c>
      <c r="N607" s="514"/>
    </row>
    <row r="608" spans="1:14" ht="24.75" customHeight="1">
      <c r="A608" s="36"/>
      <c r="B608" s="1905"/>
      <c r="C608" s="1906"/>
      <c r="D608" s="663" t="s">
        <v>867</v>
      </c>
      <c r="E608" s="664"/>
      <c r="F608" s="665"/>
      <c r="G608" s="666" t="s">
        <v>868</v>
      </c>
      <c r="H608" s="1907"/>
      <c r="I608" s="1908"/>
      <c r="J608" s="1909"/>
      <c r="K608" s="103"/>
      <c r="L608" s="228"/>
      <c r="M608" s="7">
        <v>1</v>
      </c>
      <c r="N608" s="514"/>
    </row>
    <row r="609" spans="1:241" s="9" customFormat="1" ht="6" customHeight="1">
      <c r="A609" s="60"/>
      <c r="B609" s="228"/>
      <c r="C609" s="228"/>
      <c r="D609" s="391"/>
      <c r="E609" s="228"/>
      <c r="F609" s="228"/>
      <c r="G609" s="228"/>
      <c r="H609" s="228"/>
      <c r="I609" s="228"/>
      <c r="J609" s="228"/>
      <c r="K609" s="103"/>
      <c r="L609" s="228"/>
      <c r="M609" s="7">
        <v>1</v>
      </c>
      <c r="N609" s="514"/>
      <c r="O609" s="673"/>
      <c r="P609" s="673"/>
      <c r="Q609" s="673"/>
      <c r="R609" s="673"/>
      <c r="S609" s="673"/>
      <c r="T609" s="673"/>
      <c r="U609" s="673"/>
      <c r="V609" s="673"/>
      <c r="W609" s="673"/>
      <c r="X609" s="673"/>
      <c r="Y609" s="673"/>
      <c r="Z609" s="673"/>
      <c r="AA609" s="673"/>
      <c r="AB609" s="673"/>
      <c r="AC609" s="673"/>
      <c r="AD609" s="673"/>
      <c r="AE609" s="673"/>
      <c r="AF609" s="673"/>
      <c r="AG609" s="673"/>
      <c r="AH609" s="673"/>
      <c r="AI609" s="673"/>
      <c r="AJ609" s="673"/>
      <c r="AK609" s="673"/>
      <c r="AL609" s="673"/>
      <c r="AM609" s="673"/>
      <c r="AN609" s="673"/>
      <c r="AO609" s="673"/>
      <c r="AP609" s="673"/>
      <c r="AQ609" s="673"/>
      <c r="AR609" s="673"/>
      <c r="AS609" s="673"/>
      <c r="AT609" s="673"/>
      <c r="AU609" s="673"/>
      <c r="AV609" s="673"/>
      <c r="AW609" s="673"/>
      <c r="AX609" s="673"/>
      <c r="AY609" s="673"/>
      <c r="AZ609" s="673"/>
      <c r="BA609" s="673"/>
      <c r="BB609" s="673"/>
      <c r="BC609" s="673"/>
      <c r="BD609" s="673"/>
      <c r="BE609" s="673"/>
      <c r="BF609" s="673"/>
      <c r="BG609" s="673"/>
      <c r="BH609" s="673"/>
      <c r="BI609" s="673"/>
      <c r="BJ609" s="673"/>
      <c r="BK609" s="673"/>
      <c r="BL609" s="673"/>
      <c r="BM609" s="673"/>
      <c r="BN609" s="673"/>
      <c r="BO609" s="673"/>
      <c r="BP609" s="673"/>
      <c r="BQ609" s="673"/>
      <c r="BR609" s="673"/>
      <c r="BS609" s="673"/>
      <c r="BT609" s="673"/>
      <c r="BU609" s="673"/>
      <c r="BV609" s="673"/>
      <c r="BW609" s="673"/>
      <c r="BX609" s="673"/>
      <c r="BY609" s="673"/>
      <c r="BZ609" s="673"/>
      <c r="CA609" s="673"/>
      <c r="CB609" s="673"/>
      <c r="CC609" s="673"/>
      <c r="CD609" s="673"/>
      <c r="CE609" s="673"/>
      <c r="CF609" s="673"/>
      <c r="CG609" s="673"/>
      <c r="CH609" s="673"/>
      <c r="CI609" s="673"/>
      <c r="CJ609" s="673"/>
      <c r="CK609" s="673"/>
      <c r="CL609" s="673"/>
      <c r="CM609" s="673"/>
      <c r="CN609" s="673"/>
      <c r="CO609" s="673"/>
      <c r="CP609" s="673"/>
      <c r="CQ609" s="673"/>
      <c r="CR609" s="673"/>
      <c r="CS609" s="673"/>
      <c r="CT609" s="673"/>
      <c r="CU609" s="673"/>
      <c r="CV609" s="673"/>
      <c r="CW609" s="673"/>
      <c r="CX609" s="673"/>
      <c r="CY609" s="673"/>
      <c r="CZ609" s="673"/>
      <c r="DA609" s="673"/>
      <c r="DB609" s="673"/>
      <c r="DC609" s="673"/>
      <c r="DD609" s="673"/>
      <c r="DE609" s="673"/>
      <c r="DF609" s="673"/>
      <c r="DG609" s="673"/>
      <c r="DH609" s="673"/>
      <c r="DI609" s="673"/>
      <c r="DJ609" s="673"/>
      <c r="DK609" s="673"/>
      <c r="DL609" s="673"/>
      <c r="DM609" s="673"/>
      <c r="DN609" s="673"/>
      <c r="DO609" s="673"/>
      <c r="DP609" s="673"/>
      <c r="DQ609" s="673"/>
      <c r="DR609" s="673"/>
      <c r="DS609" s="673"/>
      <c r="DT609" s="673"/>
      <c r="DU609" s="673"/>
      <c r="DV609" s="673"/>
      <c r="DW609" s="673"/>
      <c r="DX609" s="673"/>
      <c r="DY609" s="673"/>
      <c r="DZ609" s="673"/>
      <c r="EA609" s="673"/>
      <c r="EB609" s="673"/>
      <c r="EC609" s="673"/>
      <c r="ED609" s="673"/>
      <c r="EE609" s="673"/>
      <c r="EF609" s="673"/>
      <c r="EG609" s="673"/>
      <c r="EH609" s="673"/>
      <c r="EI609" s="673"/>
      <c r="EJ609" s="673"/>
      <c r="EK609" s="673"/>
      <c r="EL609" s="673"/>
      <c r="EM609" s="673"/>
      <c r="EN609" s="673"/>
      <c r="EO609" s="673"/>
      <c r="EP609" s="673"/>
      <c r="EQ609" s="673"/>
      <c r="ER609" s="673"/>
      <c r="ES609" s="673"/>
      <c r="ET609" s="673"/>
      <c r="EU609" s="673"/>
      <c r="EV609" s="673"/>
      <c r="EW609" s="673"/>
      <c r="EX609" s="673"/>
      <c r="EY609" s="673"/>
      <c r="EZ609" s="673"/>
      <c r="FA609" s="673"/>
      <c r="FB609" s="673"/>
      <c r="FC609" s="673"/>
      <c r="FD609" s="673"/>
      <c r="FE609" s="673"/>
      <c r="FF609" s="673"/>
      <c r="FG609" s="673"/>
      <c r="FH609" s="673"/>
      <c r="FI609" s="673"/>
      <c r="FJ609" s="673"/>
      <c r="FK609" s="673"/>
      <c r="FL609" s="673"/>
      <c r="FM609" s="673"/>
      <c r="FN609" s="673"/>
      <c r="FO609" s="673"/>
      <c r="FP609" s="673"/>
      <c r="FQ609" s="673"/>
      <c r="FR609" s="673"/>
      <c r="FS609" s="673"/>
      <c r="FT609" s="673"/>
      <c r="FU609" s="673"/>
      <c r="FV609" s="673"/>
      <c r="FW609" s="673"/>
      <c r="FX609" s="673"/>
      <c r="FY609" s="673"/>
      <c r="FZ609" s="673"/>
      <c r="GA609" s="673"/>
      <c r="GB609" s="673"/>
      <c r="GC609" s="673"/>
      <c r="GD609" s="673"/>
      <c r="GE609" s="673"/>
      <c r="GF609" s="673"/>
      <c r="GG609" s="673"/>
      <c r="GH609" s="673"/>
      <c r="GI609" s="673"/>
      <c r="GJ609" s="673"/>
      <c r="GK609" s="673"/>
      <c r="GL609" s="673"/>
      <c r="GM609" s="673"/>
      <c r="GN609" s="673"/>
      <c r="GO609" s="673"/>
      <c r="GP609" s="673"/>
      <c r="GQ609" s="673"/>
      <c r="GR609" s="673"/>
      <c r="GS609" s="673"/>
      <c r="GT609" s="673"/>
      <c r="GU609" s="673"/>
      <c r="GV609" s="673"/>
      <c r="GW609" s="673"/>
      <c r="GX609" s="673"/>
      <c r="GY609" s="673"/>
      <c r="GZ609" s="673"/>
      <c r="HA609" s="673"/>
      <c r="HB609" s="673"/>
      <c r="HC609" s="673"/>
      <c r="HD609" s="673"/>
      <c r="HE609" s="673"/>
      <c r="HF609" s="673"/>
      <c r="HG609" s="673"/>
      <c r="HH609" s="673"/>
      <c r="HI609" s="673"/>
      <c r="HJ609" s="673"/>
      <c r="HK609" s="673"/>
      <c r="HL609" s="673"/>
      <c r="HM609" s="673"/>
      <c r="HN609" s="673"/>
      <c r="HO609" s="673"/>
      <c r="HP609" s="673"/>
      <c r="HQ609" s="673"/>
      <c r="HR609" s="673"/>
      <c r="HS609" s="673"/>
      <c r="HT609" s="673"/>
      <c r="HU609" s="673"/>
      <c r="HV609" s="673"/>
      <c r="HW609" s="673"/>
      <c r="HX609" s="673"/>
      <c r="HY609" s="673"/>
      <c r="HZ609" s="673"/>
      <c r="IA609" s="673"/>
      <c r="IB609" s="673"/>
      <c r="IC609" s="673"/>
      <c r="ID609" s="673"/>
      <c r="IE609" s="673"/>
      <c r="IF609" s="673"/>
      <c r="IG609" s="673"/>
    </row>
    <row r="610" spans="1:241" ht="21" hidden="1" customHeight="1">
      <c r="B610" s="667"/>
      <c r="C610" s="667"/>
      <c r="D610" s="668"/>
      <c r="E610" s="667"/>
      <c r="F610" s="667"/>
      <c r="G610" s="666" t="s">
        <v>869</v>
      </c>
      <c r="H610" s="1907"/>
      <c r="I610" s="1908"/>
      <c r="J610" s="1909"/>
      <c r="K610" s="223"/>
      <c r="L610" s="237"/>
      <c r="M610" s="7" t="e">
        <f>(IF(#REF!&lt;&gt;0,$M$2,IF(#REF!&lt;&gt;0,$M$2,"")))</f>
        <v>#REF!</v>
      </c>
      <c r="N610" s="514"/>
    </row>
    <row r="611" spans="1:241" hidden="1">
      <c r="B611" s="669"/>
      <c r="C611" s="669"/>
      <c r="D611" s="670"/>
      <c r="E611" s="669"/>
      <c r="F611" s="669"/>
      <c r="G611" s="669"/>
      <c r="H611" s="669"/>
      <c r="I611" s="669"/>
      <c r="J611" s="669"/>
      <c r="K611" s="669"/>
      <c r="L611" s="669"/>
      <c r="M611" s="669"/>
      <c r="N611" s="669"/>
    </row>
    <row r="612" spans="1:241" hidden="1">
      <c r="B612" s="108"/>
      <c r="C612" s="108"/>
      <c r="D612" s="671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</row>
    <row r="613" spans="1:241" hidden="1">
      <c r="N613" s="2"/>
    </row>
    <row r="614" spans="1:241">
      <c r="A614" s="22">
        <v>775</v>
      </c>
      <c r="B614" s="6"/>
      <c r="C614" s="6"/>
      <c r="D614" s="517"/>
      <c r="E614" s="38"/>
      <c r="F614" s="38"/>
      <c r="G614" s="38"/>
      <c r="H614" s="38"/>
      <c r="I614" s="38"/>
      <c r="J614" s="38"/>
      <c r="K614" s="38"/>
      <c r="L614" s="38"/>
      <c r="M614" s="7">
        <f>(IF($E750&lt;&gt;0,$M$2,IF($L750&lt;&gt;0,$M$2,"")))</f>
        <v>1</v>
      </c>
    </row>
    <row r="615" spans="1:241">
      <c r="A615" s="23">
        <v>780</v>
      </c>
      <c r="B615" s="6"/>
      <c r="C615" s="1353"/>
      <c r="D615" s="1354"/>
      <c r="E615" s="38"/>
      <c r="F615" s="38"/>
      <c r="G615" s="38"/>
      <c r="H615" s="38"/>
      <c r="I615" s="38"/>
      <c r="J615" s="38"/>
      <c r="K615" s="38"/>
      <c r="L615" s="38"/>
      <c r="M615" s="7">
        <f>(IF($E750&lt;&gt;0,$M$2,IF($L750&lt;&gt;0,$M$2,"")))</f>
        <v>1</v>
      </c>
    </row>
    <row r="616" spans="1:241">
      <c r="A616" s="23">
        <v>785</v>
      </c>
      <c r="B616" s="1945" t="str">
        <f>$B$7</f>
        <v>ОТЧЕТНИ ДАННИ ПО ЕБК ЗА ИЗПЪЛНЕНИЕТО НА БЮДЖЕТА</v>
      </c>
      <c r="C616" s="1946"/>
      <c r="D616" s="1946"/>
      <c r="E616" s="242"/>
      <c r="F616" s="242"/>
      <c r="G616" s="237"/>
      <c r="H616" s="237"/>
      <c r="I616" s="237"/>
      <c r="J616" s="237"/>
      <c r="K616" s="237"/>
      <c r="L616" s="237"/>
      <c r="M616" s="7">
        <f>(IF($E750&lt;&gt;0,$M$2,IF($L750&lt;&gt;0,$M$2,"")))</f>
        <v>1</v>
      </c>
    </row>
    <row r="617" spans="1:241">
      <c r="A617" s="23">
        <v>790</v>
      </c>
      <c r="B617" s="228"/>
      <c r="C617" s="391"/>
      <c r="D617" s="400"/>
      <c r="E617" s="406" t="s">
        <v>458</v>
      </c>
      <c r="F617" s="406" t="s">
        <v>820</v>
      </c>
      <c r="G617" s="237"/>
      <c r="H617" s="1350" t="s">
        <v>1235</v>
      </c>
      <c r="I617" s="1351"/>
      <c r="J617" s="1352"/>
      <c r="K617" s="237"/>
      <c r="L617" s="237"/>
      <c r="M617" s="7">
        <f>(IF($E750&lt;&gt;0,$M$2,IF($L750&lt;&gt;0,$M$2,"")))</f>
        <v>1</v>
      </c>
    </row>
    <row r="618" spans="1:241" ht="18.75">
      <c r="A618" s="23">
        <v>795</v>
      </c>
      <c r="B618" s="1937" t="str">
        <f>$B$9</f>
        <v>ДГ МЕЧТА</v>
      </c>
      <c r="C618" s="1938"/>
      <c r="D618" s="1939"/>
      <c r="E618" s="115">
        <f>$E$9</f>
        <v>45292</v>
      </c>
      <c r="F618" s="226">
        <f>$F$9</f>
        <v>45565</v>
      </c>
      <c r="G618" s="237"/>
      <c r="H618" s="237"/>
      <c r="I618" s="237"/>
      <c r="J618" s="237"/>
      <c r="K618" s="237"/>
      <c r="L618" s="237"/>
      <c r="M618" s="7">
        <f>(IF($E750&lt;&gt;0,$M$2,IF($L750&lt;&gt;0,$M$2,"")))</f>
        <v>1</v>
      </c>
    </row>
    <row r="619" spans="1:241">
      <c r="A619" s="22">
        <v>805</v>
      </c>
      <c r="B619" s="227" t="str">
        <f>$B$10</f>
        <v>(наименование на разпоредителя с бюджет)</v>
      </c>
      <c r="C619" s="228"/>
      <c r="D619" s="229"/>
      <c r="E619" s="237"/>
      <c r="F619" s="237"/>
      <c r="G619" s="237"/>
      <c r="H619" s="237"/>
      <c r="I619" s="237"/>
      <c r="J619" s="237"/>
      <c r="K619" s="237"/>
      <c r="L619" s="237"/>
      <c r="M619" s="7">
        <f>(IF($E750&lt;&gt;0,$M$2,IF($L750&lt;&gt;0,$M$2,"")))</f>
        <v>1</v>
      </c>
    </row>
    <row r="620" spans="1:241">
      <c r="A620" s="23">
        <v>810</v>
      </c>
      <c r="B620" s="227"/>
      <c r="C620" s="228"/>
      <c r="D620" s="229"/>
      <c r="E620" s="237"/>
      <c r="F620" s="237"/>
      <c r="G620" s="237"/>
      <c r="H620" s="237"/>
      <c r="I620" s="237"/>
      <c r="J620" s="237"/>
      <c r="K620" s="237"/>
      <c r="L620" s="237"/>
      <c r="M620" s="7">
        <f>(IF($E750&lt;&gt;0,$M$2,IF($L750&lt;&gt;0,$M$2,"")))</f>
        <v>1</v>
      </c>
    </row>
    <row r="621" spans="1:241" ht="19.5">
      <c r="A621" s="23">
        <v>815</v>
      </c>
      <c r="B621" s="2005" t="e">
        <f>$B$12</f>
        <v>#N/A</v>
      </c>
      <c r="C621" s="2006"/>
      <c r="D621" s="2007"/>
      <c r="E621" s="410" t="s">
        <v>875</v>
      </c>
      <c r="F621" s="1348">
        <f>$F$12</f>
        <v>0</v>
      </c>
      <c r="G621" s="237"/>
      <c r="H621" s="237"/>
      <c r="I621" s="237"/>
      <c r="J621" s="237"/>
      <c r="K621" s="237"/>
      <c r="L621" s="237"/>
      <c r="M621" s="7">
        <f>(IF($E750&lt;&gt;0,$M$2,IF($L750&lt;&gt;0,$M$2,"")))</f>
        <v>1</v>
      </c>
    </row>
    <row r="622" spans="1:241">
      <c r="A622" s="28">
        <v>525</v>
      </c>
      <c r="B622" s="233" t="str">
        <f>$B$13</f>
        <v>(наименование на първостепенния разпоредител с бюджет)</v>
      </c>
      <c r="C622" s="228"/>
      <c r="D622" s="229"/>
      <c r="E622" s="1349"/>
      <c r="F622" s="242"/>
      <c r="G622" s="237"/>
      <c r="H622" s="237"/>
      <c r="I622" s="237"/>
      <c r="J622" s="237"/>
      <c r="K622" s="237"/>
      <c r="L622" s="237"/>
      <c r="M622" s="7">
        <f>(IF($E750&lt;&gt;0,$M$2,IF($L750&lt;&gt;0,$M$2,"")))</f>
        <v>1</v>
      </c>
    </row>
    <row r="623" spans="1:241" ht="19.5">
      <c r="A623" s="22">
        <v>820</v>
      </c>
      <c r="B623" s="236"/>
      <c r="C623" s="237"/>
      <c r="D623" s="124" t="s">
        <v>876</v>
      </c>
      <c r="E623" s="238">
        <f>$E$15</f>
        <v>0</v>
      </c>
      <c r="F623" s="414" t="str">
        <f>$F$15</f>
        <v>БЮДЖЕТ</v>
      </c>
      <c r="G623" s="218"/>
      <c r="H623" s="218"/>
      <c r="I623" s="218"/>
      <c r="J623" s="218"/>
      <c r="K623" s="218"/>
      <c r="L623" s="218"/>
      <c r="M623" s="7">
        <f>(IF($E750&lt;&gt;0,$M$2,IF($L750&lt;&gt;0,$M$2,"")))</f>
        <v>1</v>
      </c>
    </row>
    <row r="624" spans="1:241" ht="16.5" thickBot="1">
      <c r="A624" s="23">
        <v>821</v>
      </c>
      <c r="B624" s="228"/>
      <c r="C624" s="391"/>
      <c r="D624" s="400"/>
      <c r="E624" s="237"/>
      <c r="F624" s="409"/>
      <c r="G624" s="409"/>
      <c r="H624" s="409"/>
      <c r="I624" s="409"/>
      <c r="J624" s="409"/>
      <c r="K624" s="409"/>
      <c r="L624" s="1365" t="s">
        <v>459</v>
      </c>
      <c r="M624" s="7">
        <f>(IF($E750&lt;&gt;0,$M$2,IF($L750&lt;&gt;0,$M$2,"")))</f>
        <v>1</v>
      </c>
    </row>
    <row r="625" spans="1:14" ht="24.95" customHeight="1">
      <c r="A625" s="23">
        <v>822</v>
      </c>
      <c r="B625" s="247"/>
      <c r="C625" s="248"/>
      <c r="D625" s="249" t="s">
        <v>699</v>
      </c>
      <c r="E625" s="1981" t="str">
        <f>CONCATENATE("Уточнен план ",$C$3)</f>
        <v>Уточнен план 2024</v>
      </c>
      <c r="F625" s="1982"/>
      <c r="G625" s="1982"/>
      <c r="H625" s="1983"/>
      <c r="I625" s="1990" t="str">
        <f>CONCATENATE("Отчет ",$C$3)</f>
        <v>Отчет 2024</v>
      </c>
      <c r="J625" s="1991"/>
      <c r="K625" s="1991"/>
      <c r="L625" s="1992"/>
      <c r="M625" s="7">
        <f>(IF($E750&lt;&gt;0,$M$2,IF($L750&lt;&gt;0,$M$2,"")))</f>
        <v>1</v>
      </c>
    </row>
    <row r="626" spans="1:14" ht="54.95" customHeight="1" thickBot="1">
      <c r="A626" s="23">
        <v>823</v>
      </c>
      <c r="B626" s="250" t="s">
        <v>62</v>
      </c>
      <c r="C626" s="251" t="s">
        <v>460</v>
      </c>
      <c r="D626" s="252" t="s">
        <v>700</v>
      </c>
      <c r="E626" s="1391" t="str">
        <f>$E$20</f>
        <v>Уточнен план                Общо</v>
      </c>
      <c r="F626" s="1395" t="str">
        <f>$F$20</f>
        <v>държавни дейности</v>
      </c>
      <c r="G626" s="1396" t="str">
        <f>$G$20</f>
        <v>местни дейности</v>
      </c>
      <c r="H626" s="1397" t="str">
        <f>$H$20</f>
        <v>дофинансиране</v>
      </c>
      <c r="I626" s="253" t="str">
        <f>$I$20</f>
        <v>държавни дейности -ОТЧЕТ</v>
      </c>
      <c r="J626" s="254" t="str">
        <f>$J$20</f>
        <v>местни дейности - ОТЧЕТ</v>
      </c>
      <c r="K626" s="255" t="str">
        <f>$K$20</f>
        <v>дофинансиране - ОТЧЕТ</v>
      </c>
      <c r="L626" s="1675" t="str">
        <f>$L$20</f>
        <v>ОТЧЕТ                                    ОБЩО</v>
      </c>
      <c r="M626" s="7">
        <f>(IF($E750&lt;&gt;0,$M$2,IF($L750&lt;&gt;0,$M$2,"")))</f>
        <v>1</v>
      </c>
    </row>
    <row r="627" spans="1:14" ht="18.75">
      <c r="A627" s="23">
        <v>825</v>
      </c>
      <c r="B627" s="258"/>
      <c r="C627" s="259"/>
      <c r="D627" s="260" t="s">
        <v>729</v>
      </c>
      <c r="E627" s="1442" t="str">
        <f>$E$21</f>
        <v>(1)</v>
      </c>
      <c r="F627" s="143" t="str">
        <f>$F$21</f>
        <v>(2)</v>
      </c>
      <c r="G627" s="144" t="str">
        <f>$G$21</f>
        <v>(3)</v>
      </c>
      <c r="H627" s="145" t="str">
        <f>$H$21</f>
        <v>(4)</v>
      </c>
      <c r="I627" s="261" t="str">
        <f>$I$21</f>
        <v>(5)</v>
      </c>
      <c r="J627" s="262" t="str">
        <f>$J$21</f>
        <v>(6)</v>
      </c>
      <c r="K627" s="263" t="str">
        <f>$K$21</f>
        <v>(7)</v>
      </c>
      <c r="L627" s="264" t="str">
        <f>$L$21</f>
        <v>(8)</v>
      </c>
      <c r="M627" s="7">
        <f>(IF($E750&lt;&gt;0,$M$2,IF($L750&lt;&gt;0,$M$2,"")))</f>
        <v>1</v>
      </c>
    </row>
    <row r="628" spans="1:14">
      <c r="A628" s="23"/>
      <c r="B628" s="1439"/>
      <c r="C628" s="1540" t="e">
        <f>VLOOKUP(D628,OP_LIST2,2,FALSE)</f>
        <v>#N/A</v>
      </c>
      <c r="D628" s="1445"/>
      <c r="E628" s="389"/>
      <c r="F628" s="1429"/>
      <c r="G628" s="1430"/>
      <c r="H628" s="1431"/>
      <c r="I628" s="1429"/>
      <c r="J628" s="1430"/>
      <c r="K628" s="1431"/>
      <c r="L628" s="1428"/>
      <c r="M628" s="7">
        <f>(IF($E750&lt;&gt;0,$M$2,IF($L750&lt;&gt;0,$M$2,"")))</f>
        <v>1</v>
      </c>
    </row>
    <row r="629" spans="1:14">
      <c r="A629" s="23"/>
      <c r="B629" s="1713" t="s">
        <v>2056</v>
      </c>
      <c r="C629" s="1446">
        <f>VLOOKUP(D630,EBK_DEIN2,2,FALSE)</f>
        <v>3311</v>
      </c>
      <c r="D629" s="1445" t="s">
        <v>778</v>
      </c>
      <c r="E629" s="389"/>
      <c r="F629" s="1432"/>
      <c r="G629" s="1433"/>
      <c r="H629" s="1434"/>
      <c r="I629" s="1432"/>
      <c r="J629" s="1433"/>
      <c r="K629" s="1434"/>
      <c r="L629" s="1428"/>
      <c r="M629" s="7">
        <f>(IF($E750&lt;&gt;0,$M$2,IF($L750&lt;&gt;0,$M$2,"")))</f>
        <v>1</v>
      </c>
    </row>
    <row r="630" spans="1:14">
      <c r="A630" s="23"/>
      <c r="B630" s="1438"/>
      <c r="C630" s="1531">
        <f>+C629</f>
        <v>3311</v>
      </c>
      <c r="D630" s="1440" t="s">
        <v>2002</v>
      </c>
      <c r="E630" s="389"/>
      <c r="F630" s="1432"/>
      <c r="G630" s="1433"/>
      <c r="H630" s="1434"/>
      <c r="I630" s="1432"/>
      <c r="J630" s="1433"/>
      <c r="K630" s="1434"/>
      <c r="L630" s="1428"/>
      <c r="M630" s="7">
        <f>(IF($E750&lt;&gt;0,$M$2,IF($L750&lt;&gt;0,$M$2,"")))</f>
        <v>1</v>
      </c>
    </row>
    <row r="631" spans="1:14">
      <c r="A631" s="23"/>
      <c r="B631" s="1443"/>
      <c r="C631" s="1441"/>
      <c r="D631" s="1444" t="s">
        <v>701</v>
      </c>
      <c r="E631" s="389"/>
      <c r="F631" s="1435"/>
      <c r="G631" s="1436"/>
      <c r="H631" s="1437"/>
      <c r="I631" s="1435"/>
      <c r="J631" s="1436"/>
      <c r="K631" s="1437"/>
      <c r="L631" s="1428"/>
      <c r="M631" s="7">
        <f>(IF($E750&lt;&gt;0,$M$2,IF($L750&lt;&gt;0,$M$2,"")))</f>
        <v>1</v>
      </c>
    </row>
    <row r="632" spans="1:14">
      <c r="A632" s="23"/>
      <c r="B632" s="272">
        <v>100</v>
      </c>
      <c r="C632" s="1970" t="s">
        <v>730</v>
      </c>
      <c r="D632" s="1971"/>
      <c r="E632" s="273">
        <f t="shared" ref="E632:L632" si="136">SUM(E633:E634)</f>
        <v>0</v>
      </c>
      <c r="F632" s="274">
        <f t="shared" si="136"/>
        <v>0</v>
      </c>
      <c r="G632" s="275">
        <f t="shared" si="136"/>
        <v>0</v>
      </c>
      <c r="H632" s="276">
        <f>SUM(H633:H634)</f>
        <v>0</v>
      </c>
      <c r="I632" s="274">
        <f t="shared" si="136"/>
        <v>240814</v>
      </c>
      <c r="J632" s="275">
        <f t="shared" si="136"/>
        <v>0</v>
      </c>
      <c r="K632" s="276">
        <f t="shared" si="136"/>
        <v>0</v>
      </c>
      <c r="L632" s="273">
        <f t="shared" si="136"/>
        <v>240814</v>
      </c>
      <c r="M632" s="12">
        <f>(IF($E632&lt;&gt;0,$M$2,IF($L632&lt;&gt;0,$M$2,"")))</f>
        <v>1</v>
      </c>
      <c r="N632" s="13"/>
    </row>
    <row r="633" spans="1:14">
      <c r="A633" s="23"/>
      <c r="B633" s="278"/>
      <c r="C633" s="279">
        <v>101</v>
      </c>
      <c r="D633" s="280" t="s">
        <v>731</v>
      </c>
      <c r="E633" s="281">
        <f>F633+G633+H633</f>
        <v>0</v>
      </c>
      <c r="F633" s="152"/>
      <c r="G633" s="153"/>
      <c r="H633" s="1406"/>
      <c r="I633" s="152">
        <v>240814</v>
      </c>
      <c r="J633" s="153">
        <v>0</v>
      </c>
      <c r="K633" s="1406">
        <v>0</v>
      </c>
      <c r="L633" s="281">
        <f>I633+J633+K633</f>
        <v>240814</v>
      </c>
      <c r="M633" s="12">
        <f t="shared" ref="M633:M696" si="137">(IF($E633&lt;&gt;0,$M$2,IF($L633&lt;&gt;0,$M$2,"")))</f>
        <v>1</v>
      </c>
      <c r="N633" s="13"/>
    </row>
    <row r="634" spans="1:14" hidden="1">
      <c r="A634" s="10"/>
      <c r="B634" s="278"/>
      <c r="C634" s="285">
        <v>102</v>
      </c>
      <c r="D634" s="286" t="s">
        <v>732</v>
      </c>
      <c r="E634" s="287">
        <f>F634+G634+H634</f>
        <v>0</v>
      </c>
      <c r="F634" s="173"/>
      <c r="G634" s="174"/>
      <c r="H634" s="1409"/>
      <c r="I634" s="173"/>
      <c r="J634" s="174"/>
      <c r="K634" s="1409"/>
      <c r="L634" s="287">
        <f>I634+J634+K634</f>
        <v>0</v>
      </c>
      <c r="M634" s="12" t="str">
        <f t="shared" si="137"/>
        <v/>
      </c>
      <c r="N634" s="13"/>
    </row>
    <row r="635" spans="1:14">
      <c r="A635" s="10"/>
      <c r="B635" s="272">
        <v>200</v>
      </c>
      <c r="C635" s="1966" t="s">
        <v>733</v>
      </c>
      <c r="D635" s="1967"/>
      <c r="E635" s="273">
        <f t="shared" ref="E635:L635" si="138">SUM(E636:E640)</f>
        <v>0</v>
      </c>
      <c r="F635" s="274">
        <f t="shared" si="138"/>
        <v>0</v>
      </c>
      <c r="G635" s="275">
        <f t="shared" si="138"/>
        <v>0</v>
      </c>
      <c r="H635" s="276">
        <f>SUM(H636:H640)</f>
        <v>0</v>
      </c>
      <c r="I635" s="274">
        <f t="shared" si="138"/>
        <v>11302</v>
      </c>
      <c r="J635" s="275">
        <f t="shared" si="138"/>
        <v>0</v>
      </c>
      <c r="K635" s="276">
        <f t="shared" si="138"/>
        <v>0</v>
      </c>
      <c r="L635" s="273">
        <f t="shared" si="138"/>
        <v>11302</v>
      </c>
      <c r="M635" s="12">
        <f t="shared" si="137"/>
        <v>1</v>
      </c>
      <c r="N635" s="13"/>
    </row>
    <row r="636" spans="1:14" hidden="1">
      <c r="A636" s="10"/>
      <c r="B636" s="291"/>
      <c r="C636" s="279">
        <v>201</v>
      </c>
      <c r="D636" s="280" t="s">
        <v>734</v>
      </c>
      <c r="E636" s="281">
        <f>F636+G636+H636</f>
        <v>0</v>
      </c>
      <c r="F636" s="152"/>
      <c r="G636" s="153"/>
      <c r="H636" s="1406"/>
      <c r="I636" s="152"/>
      <c r="J636" s="153"/>
      <c r="K636" s="1406"/>
      <c r="L636" s="281">
        <f>I636+J636+K636</f>
        <v>0</v>
      </c>
      <c r="M636" s="12" t="str">
        <f t="shared" si="137"/>
        <v/>
      </c>
      <c r="N636" s="13"/>
    </row>
    <row r="637" spans="1:14" hidden="1">
      <c r="A637" s="10"/>
      <c r="B637" s="292"/>
      <c r="C637" s="293">
        <v>202</v>
      </c>
      <c r="D637" s="294" t="s">
        <v>735</v>
      </c>
      <c r="E637" s="295">
        <f>F637+G637+H637</f>
        <v>0</v>
      </c>
      <c r="F637" s="158"/>
      <c r="G637" s="159"/>
      <c r="H637" s="1408"/>
      <c r="I637" s="158"/>
      <c r="J637" s="159"/>
      <c r="K637" s="1408"/>
      <c r="L637" s="295">
        <f>I637+J637+K637</f>
        <v>0</v>
      </c>
      <c r="M637" s="12" t="str">
        <f t="shared" si="137"/>
        <v/>
      </c>
      <c r="N637" s="13"/>
    </row>
    <row r="638" spans="1:14" ht="31.5">
      <c r="A638" s="10"/>
      <c r="B638" s="299"/>
      <c r="C638" s="293">
        <v>205</v>
      </c>
      <c r="D638" s="294" t="s">
        <v>586</v>
      </c>
      <c r="E638" s="295">
        <f>F638+G638+H638</f>
        <v>0</v>
      </c>
      <c r="F638" s="158"/>
      <c r="G638" s="159"/>
      <c r="H638" s="1408"/>
      <c r="I638" s="158">
        <v>9920</v>
      </c>
      <c r="J638" s="159">
        <v>0</v>
      </c>
      <c r="K638" s="1408">
        <v>0</v>
      </c>
      <c r="L638" s="295">
        <f>I638+J638+K638</f>
        <v>9920</v>
      </c>
      <c r="M638" s="12">
        <f t="shared" si="137"/>
        <v>1</v>
      </c>
      <c r="N638" s="13"/>
    </row>
    <row r="639" spans="1:14" hidden="1">
      <c r="A639" s="10"/>
      <c r="B639" s="299"/>
      <c r="C639" s="293">
        <v>208</v>
      </c>
      <c r="D639" s="300" t="s">
        <v>587</v>
      </c>
      <c r="E639" s="295">
        <f>F639+G639+H639</f>
        <v>0</v>
      </c>
      <c r="F639" s="158"/>
      <c r="G639" s="159"/>
      <c r="H639" s="1408"/>
      <c r="I639" s="158"/>
      <c r="J639" s="159"/>
      <c r="K639" s="1408"/>
      <c r="L639" s="295">
        <f>I639+J639+K639</f>
        <v>0</v>
      </c>
      <c r="M639" s="12" t="str">
        <f t="shared" si="137"/>
        <v/>
      </c>
      <c r="N639" s="13"/>
    </row>
    <row r="640" spans="1:14">
      <c r="A640" s="10"/>
      <c r="B640" s="291"/>
      <c r="C640" s="285">
        <v>209</v>
      </c>
      <c r="D640" s="301" t="s">
        <v>588</v>
      </c>
      <c r="E640" s="287">
        <f>F640+G640+H640</f>
        <v>0</v>
      </c>
      <c r="F640" s="173"/>
      <c r="G640" s="174"/>
      <c r="H640" s="1409"/>
      <c r="I640" s="173">
        <v>1382</v>
      </c>
      <c r="J640" s="174">
        <v>0</v>
      </c>
      <c r="K640" s="1409">
        <v>0</v>
      </c>
      <c r="L640" s="287">
        <f>I640+J640+K640</f>
        <v>1382</v>
      </c>
      <c r="M640" s="12">
        <f t="shared" si="137"/>
        <v>1</v>
      </c>
      <c r="N640" s="13"/>
    </row>
    <row r="641" spans="1:14">
      <c r="A641" s="10"/>
      <c r="B641" s="272">
        <v>500</v>
      </c>
      <c r="C641" s="1968" t="s">
        <v>188</v>
      </c>
      <c r="D641" s="1969"/>
      <c r="E641" s="273">
        <f t="shared" ref="E641:L641" si="139">SUM(E642:E648)</f>
        <v>0</v>
      </c>
      <c r="F641" s="274">
        <f t="shared" si="139"/>
        <v>0</v>
      </c>
      <c r="G641" s="275">
        <f t="shared" si="139"/>
        <v>0</v>
      </c>
      <c r="H641" s="276">
        <f>SUM(H642:H648)</f>
        <v>0</v>
      </c>
      <c r="I641" s="274">
        <f t="shared" si="139"/>
        <v>54278</v>
      </c>
      <c r="J641" s="275">
        <f t="shared" si="139"/>
        <v>0</v>
      </c>
      <c r="K641" s="276">
        <f t="shared" si="139"/>
        <v>0</v>
      </c>
      <c r="L641" s="273">
        <f t="shared" si="139"/>
        <v>54278</v>
      </c>
      <c r="M641" s="12">
        <f t="shared" si="137"/>
        <v>1</v>
      </c>
      <c r="N641" s="13"/>
    </row>
    <row r="642" spans="1:14" ht="18" customHeight="1">
      <c r="A642" s="10"/>
      <c r="B642" s="291"/>
      <c r="C642" s="302">
        <v>551</v>
      </c>
      <c r="D642" s="303" t="s">
        <v>189</v>
      </c>
      <c r="E642" s="281">
        <f t="shared" ref="E642:E649" si="140">F642+G642+H642</f>
        <v>0</v>
      </c>
      <c r="F642" s="152"/>
      <c r="G642" s="153"/>
      <c r="H642" s="1406"/>
      <c r="I642" s="152">
        <v>28487</v>
      </c>
      <c r="J642" s="153">
        <v>0</v>
      </c>
      <c r="K642" s="1406">
        <v>0</v>
      </c>
      <c r="L642" s="281">
        <f t="shared" ref="L642:L649" si="141">I642+J642+K642</f>
        <v>28487</v>
      </c>
      <c r="M642" s="12">
        <f t="shared" si="137"/>
        <v>1</v>
      </c>
      <c r="N642" s="13"/>
    </row>
    <row r="643" spans="1:14">
      <c r="A643" s="10"/>
      <c r="B643" s="291"/>
      <c r="C643" s="304">
        <v>552</v>
      </c>
      <c r="D643" s="305" t="s">
        <v>894</v>
      </c>
      <c r="E643" s="295">
        <f t="shared" si="140"/>
        <v>0</v>
      </c>
      <c r="F643" s="158"/>
      <c r="G643" s="159"/>
      <c r="H643" s="1408"/>
      <c r="I643" s="158">
        <v>7128</v>
      </c>
      <c r="J643" s="159">
        <v>0</v>
      </c>
      <c r="K643" s="1408">
        <v>0</v>
      </c>
      <c r="L643" s="295">
        <f t="shared" si="141"/>
        <v>7128</v>
      </c>
      <c r="M643" s="12">
        <f t="shared" si="137"/>
        <v>1</v>
      </c>
      <c r="N643" s="13"/>
    </row>
    <row r="644" spans="1:14" hidden="1">
      <c r="A644" s="10"/>
      <c r="B644" s="306"/>
      <c r="C644" s="304">
        <v>558</v>
      </c>
      <c r="D644" s="307" t="s">
        <v>856</v>
      </c>
      <c r="E644" s="295">
        <f>F644+G644+H644</f>
        <v>0</v>
      </c>
      <c r="F644" s="484">
        <v>0</v>
      </c>
      <c r="G644" s="485">
        <v>0</v>
      </c>
      <c r="H644" s="160">
        <v>0</v>
      </c>
      <c r="I644" s="484">
        <v>0</v>
      </c>
      <c r="J644" s="485">
        <v>0</v>
      </c>
      <c r="K644" s="160">
        <v>0</v>
      </c>
      <c r="L644" s="295">
        <f>I644+J644+K644</f>
        <v>0</v>
      </c>
      <c r="M644" s="12" t="str">
        <f t="shared" si="137"/>
        <v/>
      </c>
      <c r="N644" s="13"/>
    </row>
    <row r="645" spans="1:14">
      <c r="A645" s="10"/>
      <c r="B645" s="306"/>
      <c r="C645" s="304">
        <v>560</v>
      </c>
      <c r="D645" s="307" t="s">
        <v>190</v>
      </c>
      <c r="E645" s="295">
        <f t="shared" si="140"/>
        <v>0</v>
      </c>
      <c r="F645" s="158"/>
      <c r="G645" s="159"/>
      <c r="H645" s="1408"/>
      <c r="I645" s="158">
        <v>12363</v>
      </c>
      <c r="J645" s="159">
        <v>0</v>
      </c>
      <c r="K645" s="1408">
        <v>0</v>
      </c>
      <c r="L645" s="295">
        <f t="shared" si="141"/>
        <v>12363</v>
      </c>
      <c r="M645" s="12">
        <f t="shared" si="137"/>
        <v>1</v>
      </c>
      <c r="N645" s="13"/>
    </row>
    <row r="646" spans="1:14">
      <c r="A646" s="10"/>
      <c r="B646" s="306"/>
      <c r="C646" s="304">
        <v>580</v>
      </c>
      <c r="D646" s="305" t="s">
        <v>191</v>
      </c>
      <c r="E646" s="295">
        <f t="shared" si="140"/>
        <v>0</v>
      </c>
      <c r="F646" s="158"/>
      <c r="G646" s="159"/>
      <c r="H646" s="1408"/>
      <c r="I646" s="158">
        <v>6300</v>
      </c>
      <c r="J646" s="159">
        <v>0</v>
      </c>
      <c r="K646" s="1408">
        <v>0</v>
      </c>
      <c r="L646" s="295">
        <f t="shared" si="141"/>
        <v>6300</v>
      </c>
      <c r="M646" s="12">
        <f t="shared" si="137"/>
        <v>1</v>
      </c>
      <c r="N646" s="13"/>
    </row>
    <row r="647" spans="1:14" hidden="1">
      <c r="A647" s="10"/>
      <c r="B647" s="291"/>
      <c r="C647" s="304">
        <v>588</v>
      </c>
      <c r="D647" s="305" t="s">
        <v>858</v>
      </c>
      <c r="E647" s="295">
        <f>F647+G647+H647</f>
        <v>0</v>
      </c>
      <c r="F647" s="484">
        <v>0</v>
      </c>
      <c r="G647" s="485">
        <v>0</v>
      </c>
      <c r="H647" s="160">
        <v>0</v>
      </c>
      <c r="I647" s="484">
        <v>0</v>
      </c>
      <c r="J647" s="485">
        <v>0</v>
      </c>
      <c r="K647" s="160">
        <v>0</v>
      </c>
      <c r="L647" s="295">
        <f>I647+J647+K647</f>
        <v>0</v>
      </c>
      <c r="M647" s="12" t="str">
        <f t="shared" si="137"/>
        <v/>
      </c>
      <c r="N647" s="13"/>
    </row>
    <row r="648" spans="1:14" ht="31.5" hidden="1">
      <c r="A648" s="10"/>
      <c r="B648" s="291"/>
      <c r="C648" s="308">
        <v>590</v>
      </c>
      <c r="D648" s="309" t="s">
        <v>192</v>
      </c>
      <c r="E648" s="287">
        <f t="shared" si="140"/>
        <v>0</v>
      </c>
      <c r="F648" s="173"/>
      <c r="G648" s="174"/>
      <c r="H648" s="1409"/>
      <c r="I648" s="173"/>
      <c r="J648" s="174"/>
      <c r="K648" s="1409"/>
      <c r="L648" s="287">
        <f t="shared" si="141"/>
        <v>0</v>
      </c>
      <c r="M648" s="12" t="str">
        <f t="shared" si="137"/>
        <v/>
      </c>
      <c r="N648" s="13"/>
    </row>
    <row r="649" spans="1:14" hidden="1">
      <c r="A649" s="22">
        <v>5</v>
      </c>
      <c r="B649" s="272">
        <v>800</v>
      </c>
      <c r="C649" s="1964" t="s">
        <v>193</v>
      </c>
      <c r="D649" s="1965"/>
      <c r="E649" s="310">
        <f t="shared" si="140"/>
        <v>0</v>
      </c>
      <c r="F649" s="1410"/>
      <c r="G649" s="1411"/>
      <c r="H649" s="1412"/>
      <c r="I649" s="1410"/>
      <c r="J649" s="1411"/>
      <c r="K649" s="1412"/>
      <c r="L649" s="310">
        <f t="shared" si="141"/>
        <v>0</v>
      </c>
      <c r="M649" s="12" t="str">
        <f t="shared" si="137"/>
        <v/>
      </c>
      <c r="N649" s="13"/>
    </row>
    <row r="650" spans="1:14">
      <c r="A650" s="23">
        <v>10</v>
      </c>
      <c r="B650" s="272">
        <v>1000</v>
      </c>
      <c r="C650" s="1966" t="s">
        <v>194</v>
      </c>
      <c r="D650" s="1967"/>
      <c r="E650" s="310">
        <f t="shared" ref="E650:L650" si="142">SUM(E651:E667)</f>
        <v>0</v>
      </c>
      <c r="F650" s="274">
        <f t="shared" si="142"/>
        <v>0</v>
      </c>
      <c r="G650" s="275">
        <f t="shared" si="142"/>
        <v>0</v>
      </c>
      <c r="H650" s="276">
        <f>SUM(H651:H667)</f>
        <v>0</v>
      </c>
      <c r="I650" s="274">
        <f t="shared" si="142"/>
        <v>66690</v>
      </c>
      <c r="J650" s="275">
        <f t="shared" si="142"/>
        <v>0</v>
      </c>
      <c r="K650" s="276">
        <f t="shared" si="142"/>
        <v>0</v>
      </c>
      <c r="L650" s="310">
        <f t="shared" si="142"/>
        <v>66690</v>
      </c>
      <c r="M650" s="12">
        <f t="shared" si="137"/>
        <v>1</v>
      </c>
      <c r="N650" s="13"/>
    </row>
    <row r="651" spans="1:14">
      <c r="A651" s="23">
        <v>15</v>
      </c>
      <c r="B651" s="292"/>
      <c r="C651" s="279">
        <v>1011</v>
      </c>
      <c r="D651" s="311" t="s">
        <v>195</v>
      </c>
      <c r="E651" s="281">
        <f t="shared" ref="E651:E667" si="143">F651+G651+H651</f>
        <v>0</v>
      </c>
      <c r="F651" s="152"/>
      <c r="G651" s="153"/>
      <c r="H651" s="1406"/>
      <c r="I651" s="152">
        <v>25829</v>
      </c>
      <c r="J651" s="153">
        <v>0</v>
      </c>
      <c r="K651" s="1406">
        <v>0</v>
      </c>
      <c r="L651" s="281">
        <f t="shared" ref="L651:L667" si="144">I651+J651+K651</f>
        <v>25829</v>
      </c>
      <c r="M651" s="12">
        <f t="shared" si="137"/>
        <v>1</v>
      </c>
      <c r="N651" s="13"/>
    </row>
    <row r="652" spans="1:14" hidden="1">
      <c r="A652" s="22">
        <v>35</v>
      </c>
      <c r="B652" s="292"/>
      <c r="C652" s="293">
        <v>1012</v>
      </c>
      <c r="D652" s="294" t="s">
        <v>196</v>
      </c>
      <c r="E652" s="295">
        <f t="shared" si="143"/>
        <v>0</v>
      </c>
      <c r="F652" s="158"/>
      <c r="G652" s="159"/>
      <c r="H652" s="1408"/>
      <c r="I652" s="158"/>
      <c r="J652" s="159"/>
      <c r="K652" s="1408"/>
      <c r="L652" s="295">
        <f t="shared" si="144"/>
        <v>0</v>
      </c>
      <c r="M652" s="12" t="str">
        <f t="shared" si="137"/>
        <v/>
      </c>
      <c r="N652" s="13"/>
    </row>
    <row r="653" spans="1:14">
      <c r="A653" s="23">
        <v>40</v>
      </c>
      <c r="B653" s="292"/>
      <c r="C653" s="293">
        <v>1013</v>
      </c>
      <c r="D653" s="294" t="s">
        <v>197</v>
      </c>
      <c r="E653" s="295">
        <f t="shared" si="143"/>
        <v>0</v>
      </c>
      <c r="F653" s="158"/>
      <c r="G653" s="159"/>
      <c r="H653" s="1408"/>
      <c r="I653" s="158">
        <v>3000</v>
      </c>
      <c r="J653" s="159">
        <v>0</v>
      </c>
      <c r="K653" s="1408">
        <v>0</v>
      </c>
      <c r="L653" s="295">
        <f t="shared" si="144"/>
        <v>3000</v>
      </c>
      <c r="M653" s="12">
        <f t="shared" si="137"/>
        <v>1</v>
      </c>
      <c r="N653" s="13"/>
    </row>
    <row r="654" spans="1:14">
      <c r="A654" s="23">
        <v>45</v>
      </c>
      <c r="B654" s="292"/>
      <c r="C654" s="293">
        <v>1014</v>
      </c>
      <c r="D654" s="294" t="s">
        <v>198</v>
      </c>
      <c r="E654" s="295">
        <f t="shared" si="143"/>
        <v>0</v>
      </c>
      <c r="F654" s="158"/>
      <c r="G654" s="159"/>
      <c r="H654" s="1408"/>
      <c r="I654" s="158">
        <v>2848</v>
      </c>
      <c r="J654" s="159">
        <v>0</v>
      </c>
      <c r="K654" s="1408">
        <v>0</v>
      </c>
      <c r="L654" s="295">
        <f t="shared" si="144"/>
        <v>2848</v>
      </c>
      <c r="M654" s="12">
        <f t="shared" si="137"/>
        <v>1</v>
      </c>
      <c r="N654" s="13"/>
    </row>
    <row r="655" spans="1:14">
      <c r="A655" s="23">
        <v>50</v>
      </c>
      <c r="B655" s="292"/>
      <c r="C655" s="293">
        <v>1015</v>
      </c>
      <c r="D655" s="294" t="s">
        <v>199</v>
      </c>
      <c r="E655" s="295">
        <f t="shared" si="143"/>
        <v>0</v>
      </c>
      <c r="F655" s="158"/>
      <c r="G655" s="159"/>
      <c r="H655" s="1408"/>
      <c r="I655" s="158">
        <v>12571</v>
      </c>
      <c r="J655" s="159">
        <v>0</v>
      </c>
      <c r="K655" s="1408">
        <v>0</v>
      </c>
      <c r="L655" s="295">
        <f t="shared" si="144"/>
        <v>12571</v>
      </c>
      <c r="M655" s="12">
        <f t="shared" si="137"/>
        <v>1</v>
      </c>
      <c r="N655" s="13"/>
    </row>
    <row r="656" spans="1:14">
      <c r="A656" s="23">
        <v>55</v>
      </c>
      <c r="B656" s="292"/>
      <c r="C656" s="312">
        <v>1016</v>
      </c>
      <c r="D656" s="313" t="s">
        <v>200</v>
      </c>
      <c r="E656" s="314">
        <f t="shared" si="143"/>
        <v>0</v>
      </c>
      <c r="F656" s="164"/>
      <c r="G656" s="165"/>
      <c r="H656" s="1407"/>
      <c r="I656" s="164">
        <v>15191</v>
      </c>
      <c r="J656" s="165">
        <v>0</v>
      </c>
      <c r="K656" s="1407">
        <v>0</v>
      </c>
      <c r="L656" s="314">
        <f t="shared" si="144"/>
        <v>15191</v>
      </c>
      <c r="M656" s="12">
        <f t="shared" si="137"/>
        <v>1</v>
      </c>
      <c r="N656" s="13"/>
    </row>
    <row r="657" spans="1:14">
      <c r="A657" s="23">
        <v>60</v>
      </c>
      <c r="B657" s="278"/>
      <c r="C657" s="318">
        <v>1020</v>
      </c>
      <c r="D657" s="319" t="s">
        <v>201</v>
      </c>
      <c r="E657" s="320">
        <f t="shared" si="143"/>
        <v>0</v>
      </c>
      <c r="F657" s="450"/>
      <c r="G657" s="451"/>
      <c r="H657" s="1416"/>
      <c r="I657" s="450">
        <v>5569</v>
      </c>
      <c r="J657" s="451">
        <v>0</v>
      </c>
      <c r="K657" s="1416">
        <v>0</v>
      </c>
      <c r="L657" s="320">
        <f t="shared" si="144"/>
        <v>5569</v>
      </c>
      <c r="M657" s="12">
        <f t="shared" si="137"/>
        <v>1</v>
      </c>
      <c r="N657" s="13"/>
    </row>
    <row r="658" spans="1:14" hidden="1">
      <c r="A658" s="22">
        <v>65</v>
      </c>
      <c r="B658" s="292"/>
      <c r="C658" s="324">
        <v>1030</v>
      </c>
      <c r="D658" s="325" t="s">
        <v>202</v>
      </c>
      <c r="E658" s="326">
        <f t="shared" si="143"/>
        <v>0</v>
      </c>
      <c r="F658" s="445"/>
      <c r="G658" s="446"/>
      <c r="H658" s="1413"/>
      <c r="I658" s="445"/>
      <c r="J658" s="446"/>
      <c r="K658" s="1413"/>
      <c r="L658" s="326">
        <f t="shared" si="144"/>
        <v>0</v>
      </c>
      <c r="M658" s="12" t="str">
        <f t="shared" si="137"/>
        <v/>
      </c>
      <c r="N658" s="13"/>
    </row>
    <row r="659" spans="1:14">
      <c r="A659" s="23">
        <v>70</v>
      </c>
      <c r="B659" s="292"/>
      <c r="C659" s="318">
        <v>1051</v>
      </c>
      <c r="D659" s="331" t="s">
        <v>203</v>
      </c>
      <c r="E659" s="320">
        <f t="shared" si="143"/>
        <v>0</v>
      </c>
      <c r="F659" s="450"/>
      <c r="G659" s="451"/>
      <c r="H659" s="1416"/>
      <c r="I659" s="450">
        <v>850</v>
      </c>
      <c r="J659" s="451">
        <v>0</v>
      </c>
      <c r="K659" s="1416">
        <v>0</v>
      </c>
      <c r="L659" s="320">
        <f t="shared" si="144"/>
        <v>850</v>
      </c>
      <c r="M659" s="12">
        <f t="shared" si="137"/>
        <v>1</v>
      </c>
      <c r="N659" s="13"/>
    </row>
    <row r="660" spans="1:14" hidden="1">
      <c r="A660" s="23">
        <v>75</v>
      </c>
      <c r="B660" s="292"/>
      <c r="C660" s="293">
        <v>1052</v>
      </c>
      <c r="D660" s="294" t="s">
        <v>204</v>
      </c>
      <c r="E660" s="295">
        <f t="shared" si="143"/>
        <v>0</v>
      </c>
      <c r="F660" s="158"/>
      <c r="G660" s="159"/>
      <c r="H660" s="1408"/>
      <c r="I660" s="158"/>
      <c r="J660" s="159"/>
      <c r="K660" s="1408"/>
      <c r="L660" s="295">
        <f t="shared" si="144"/>
        <v>0</v>
      </c>
      <c r="M660" s="12" t="str">
        <f t="shared" si="137"/>
        <v/>
      </c>
      <c r="N660" s="13"/>
    </row>
    <row r="661" spans="1:14" hidden="1">
      <c r="A661" s="23">
        <v>80</v>
      </c>
      <c r="B661" s="292"/>
      <c r="C661" s="324">
        <v>1053</v>
      </c>
      <c r="D661" s="325" t="s">
        <v>859</v>
      </c>
      <c r="E661" s="326">
        <f t="shared" si="143"/>
        <v>0</v>
      </c>
      <c r="F661" s="445"/>
      <c r="G661" s="446"/>
      <c r="H661" s="1413"/>
      <c r="I661" s="445"/>
      <c r="J661" s="446"/>
      <c r="K661" s="1413"/>
      <c r="L661" s="326">
        <f t="shared" si="144"/>
        <v>0</v>
      </c>
      <c r="M661" s="12" t="str">
        <f t="shared" si="137"/>
        <v/>
      </c>
      <c r="N661" s="13"/>
    </row>
    <row r="662" spans="1:14">
      <c r="A662" s="23">
        <v>80</v>
      </c>
      <c r="B662" s="292"/>
      <c r="C662" s="318">
        <v>1062</v>
      </c>
      <c r="D662" s="319" t="s">
        <v>205</v>
      </c>
      <c r="E662" s="320">
        <f t="shared" si="143"/>
        <v>0</v>
      </c>
      <c r="F662" s="450"/>
      <c r="G662" s="451"/>
      <c r="H662" s="1416"/>
      <c r="I662" s="450">
        <v>832</v>
      </c>
      <c r="J662" s="451">
        <v>0</v>
      </c>
      <c r="K662" s="1416">
        <v>0</v>
      </c>
      <c r="L662" s="320">
        <f t="shared" si="144"/>
        <v>832</v>
      </c>
      <c r="M662" s="12">
        <f t="shared" si="137"/>
        <v>1</v>
      </c>
      <c r="N662" s="13"/>
    </row>
    <row r="663" spans="1:14" hidden="1">
      <c r="A663" s="23">
        <v>85</v>
      </c>
      <c r="B663" s="292"/>
      <c r="C663" s="324">
        <v>1063</v>
      </c>
      <c r="D663" s="332" t="s">
        <v>787</v>
      </c>
      <c r="E663" s="326">
        <f t="shared" si="143"/>
        <v>0</v>
      </c>
      <c r="F663" s="445"/>
      <c r="G663" s="446"/>
      <c r="H663" s="1413"/>
      <c r="I663" s="445"/>
      <c r="J663" s="446"/>
      <c r="K663" s="1413"/>
      <c r="L663" s="326">
        <f t="shared" si="144"/>
        <v>0</v>
      </c>
      <c r="M663" s="12" t="str">
        <f t="shared" si="137"/>
        <v/>
      </c>
      <c r="N663" s="13"/>
    </row>
    <row r="664" spans="1:14" hidden="1">
      <c r="A664" s="23">
        <v>90</v>
      </c>
      <c r="B664" s="292"/>
      <c r="C664" s="333">
        <v>1069</v>
      </c>
      <c r="D664" s="334" t="s">
        <v>206</v>
      </c>
      <c r="E664" s="335">
        <f t="shared" si="143"/>
        <v>0</v>
      </c>
      <c r="F664" s="589"/>
      <c r="G664" s="590"/>
      <c r="H664" s="1415"/>
      <c r="I664" s="589"/>
      <c r="J664" s="590"/>
      <c r="K664" s="1415"/>
      <c r="L664" s="335">
        <f t="shared" si="144"/>
        <v>0</v>
      </c>
      <c r="M664" s="12" t="str">
        <f t="shared" si="137"/>
        <v/>
      </c>
      <c r="N664" s="13"/>
    </row>
    <row r="665" spans="1:14" hidden="1">
      <c r="A665" s="23">
        <v>90</v>
      </c>
      <c r="B665" s="278"/>
      <c r="C665" s="318">
        <v>1091</v>
      </c>
      <c r="D665" s="331" t="s">
        <v>895</v>
      </c>
      <c r="E665" s="320">
        <f t="shared" si="143"/>
        <v>0</v>
      </c>
      <c r="F665" s="450"/>
      <c r="G665" s="451"/>
      <c r="H665" s="1416"/>
      <c r="I665" s="450"/>
      <c r="J665" s="451"/>
      <c r="K665" s="1416"/>
      <c r="L665" s="320">
        <f t="shared" si="144"/>
        <v>0</v>
      </c>
      <c r="M665" s="12" t="str">
        <f t="shared" si="137"/>
        <v/>
      </c>
      <c r="N665" s="13"/>
    </row>
    <row r="666" spans="1:14" hidden="1">
      <c r="A666" s="22">
        <v>115</v>
      </c>
      <c r="B666" s="292"/>
      <c r="C666" s="293">
        <v>1092</v>
      </c>
      <c r="D666" s="294" t="s">
        <v>299</v>
      </c>
      <c r="E666" s="295">
        <f t="shared" si="143"/>
        <v>0</v>
      </c>
      <c r="F666" s="158"/>
      <c r="G666" s="159"/>
      <c r="H666" s="1408"/>
      <c r="I666" s="158"/>
      <c r="J666" s="159"/>
      <c r="K666" s="1408"/>
      <c r="L666" s="295">
        <f t="shared" si="144"/>
        <v>0</v>
      </c>
      <c r="M666" s="12" t="str">
        <f t="shared" si="137"/>
        <v/>
      </c>
      <c r="N666" s="13"/>
    </row>
    <row r="667" spans="1:14" hidden="1">
      <c r="A667" s="22">
        <v>125</v>
      </c>
      <c r="B667" s="292"/>
      <c r="C667" s="285">
        <v>1098</v>
      </c>
      <c r="D667" s="339" t="s">
        <v>207</v>
      </c>
      <c r="E667" s="287">
        <f t="shared" si="143"/>
        <v>0</v>
      </c>
      <c r="F667" s="173"/>
      <c r="G667" s="174"/>
      <c r="H667" s="1409"/>
      <c r="I667" s="173"/>
      <c r="J667" s="174"/>
      <c r="K667" s="1409"/>
      <c r="L667" s="287">
        <f t="shared" si="144"/>
        <v>0</v>
      </c>
      <c r="M667" s="12" t="str">
        <f t="shared" si="137"/>
        <v/>
      </c>
      <c r="N667" s="13"/>
    </row>
    <row r="668" spans="1:14">
      <c r="A668" s="23">
        <v>130</v>
      </c>
      <c r="B668" s="272">
        <v>1900</v>
      </c>
      <c r="C668" s="1960" t="s">
        <v>266</v>
      </c>
      <c r="D668" s="1961"/>
      <c r="E668" s="310">
        <f t="shared" ref="E668:L668" si="145">SUM(E669:E671)</f>
        <v>0</v>
      </c>
      <c r="F668" s="274">
        <f t="shared" si="145"/>
        <v>0</v>
      </c>
      <c r="G668" s="275">
        <f t="shared" si="145"/>
        <v>0</v>
      </c>
      <c r="H668" s="276">
        <f>SUM(H669:H671)</f>
        <v>0</v>
      </c>
      <c r="I668" s="274">
        <f t="shared" si="145"/>
        <v>3917</v>
      </c>
      <c r="J668" s="275">
        <f t="shared" si="145"/>
        <v>0</v>
      </c>
      <c r="K668" s="276">
        <f t="shared" si="145"/>
        <v>0</v>
      </c>
      <c r="L668" s="310">
        <f t="shared" si="145"/>
        <v>3917</v>
      </c>
      <c r="M668" s="12">
        <f t="shared" si="137"/>
        <v>1</v>
      </c>
      <c r="N668" s="13"/>
    </row>
    <row r="669" spans="1:14" hidden="1">
      <c r="A669" s="23">
        <v>135</v>
      </c>
      <c r="B669" s="292"/>
      <c r="C669" s="279">
        <v>1901</v>
      </c>
      <c r="D669" s="340" t="s">
        <v>896</v>
      </c>
      <c r="E669" s="281">
        <f>F669+G669+H669</f>
        <v>0</v>
      </c>
      <c r="F669" s="152"/>
      <c r="G669" s="153"/>
      <c r="H669" s="1406"/>
      <c r="I669" s="152"/>
      <c r="J669" s="153"/>
      <c r="K669" s="1406"/>
      <c r="L669" s="281">
        <f>I669+J669+K669</f>
        <v>0</v>
      </c>
      <c r="M669" s="12" t="str">
        <f t="shared" si="137"/>
        <v/>
      </c>
      <c r="N669" s="13"/>
    </row>
    <row r="670" spans="1:14">
      <c r="A670" s="23">
        <v>140</v>
      </c>
      <c r="B670" s="341"/>
      <c r="C670" s="293">
        <v>1981</v>
      </c>
      <c r="D670" s="342" t="s">
        <v>897</v>
      </c>
      <c r="E670" s="295">
        <f>F670+G670+H670</f>
        <v>0</v>
      </c>
      <c r="F670" s="158"/>
      <c r="G670" s="159"/>
      <c r="H670" s="1408"/>
      <c r="I670" s="158">
        <v>3917</v>
      </c>
      <c r="J670" s="159">
        <v>0</v>
      </c>
      <c r="K670" s="1408">
        <v>0</v>
      </c>
      <c r="L670" s="295">
        <f>I670+J670+K670</f>
        <v>3917</v>
      </c>
      <c r="M670" s="12">
        <f t="shared" si="137"/>
        <v>1</v>
      </c>
      <c r="N670" s="13"/>
    </row>
    <row r="671" spans="1:14" hidden="1">
      <c r="A671" s="23">
        <v>145</v>
      </c>
      <c r="B671" s="292"/>
      <c r="C671" s="285">
        <v>1991</v>
      </c>
      <c r="D671" s="343" t="s">
        <v>898</v>
      </c>
      <c r="E671" s="287">
        <f>F671+G671+H671</f>
        <v>0</v>
      </c>
      <c r="F671" s="173"/>
      <c r="G671" s="174"/>
      <c r="H671" s="1409"/>
      <c r="I671" s="173"/>
      <c r="J671" s="174"/>
      <c r="K671" s="1409"/>
      <c r="L671" s="287">
        <f>I671+J671+K671</f>
        <v>0</v>
      </c>
      <c r="M671" s="12" t="str">
        <f t="shared" si="137"/>
        <v/>
      </c>
      <c r="N671" s="13"/>
    </row>
    <row r="672" spans="1:14" hidden="1">
      <c r="A672" s="23">
        <v>150</v>
      </c>
      <c r="B672" s="272">
        <v>2100</v>
      </c>
      <c r="C672" s="1960" t="s">
        <v>708</v>
      </c>
      <c r="D672" s="1961"/>
      <c r="E672" s="310">
        <f t="shared" ref="E672:L672" si="146">SUM(E673:E677)</f>
        <v>0</v>
      </c>
      <c r="F672" s="274">
        <f t="shared" si="146"/>
        <v>0</v>
      </c>
      <c r="G672" s="275">
        <f t="shared" si="146"/>
        <v>0</v>
      </c>
      <c r="H672" s="276">
        <f>SUM(H673:H677)</f>
        <v>0</v>
      </c>
      <c r="I672" s="274">
        <f t="shared" si="146"/>
        <v>0</v>
      </c>
      <c r="J672" s="275">
        <f t="shared" si="146"/>
        <v>0</v>
      </c>
      <c r="K672" s="276">
        <f t="shared" si="146"/>
        <v>0</v>
      </c>
      <c r="L672" s="310">
        <f t="shared" si="146"/>
        <v>0</v>
      </c>
      <c r="M672" s="12" t="str">
        <f t="shared" si="137"/>
        <v/>
      </c>
      <c r="N672" s="13"/>
    </row>
    <row r="673" spans="1:14" hidden="1">
      <c r="A673" s="23">
        <v>155</v>
      </c>
      <c r="B673" s="292"/>
      <c r="C673" s="279">
        <v>2110</v>
      </c>
      <c r="D673" s="344" t="s">
        <v>208</v>
      </c>
      <c r="E673" s="281">
        <f>F673+G673+H673</f>
        <v>0</v>
      </c>
      <c r="F673" s="152"/>
      <c r="G673" s="153"/>
      <c r="H673" s="1406"/>
      <c r="I673" s="152"/>
      <c r="J673" s="153"/>
      <c r="K673" s="1406"/>
      <c r="L673" s="281">
        <f>I673+J673+K673</f>
        <v>0</v>
      </c>
      <c r="M673" s="12" t="str">
        <f t="shared" si="137"/>
        <v/>
      </c>
      <c r="N673" s="13"/>
    </row>
    <row r="674" spans="1:14" hidden="1">
      <c r="A674" s="23">
        <v>160</v>
      </c>
      <c r="B674" s="341"/>
      <c r="C674" s="293">
        <v>2120</v>
      </c>
      <c r="D674" s="300" t="s">
        <v>209</v>
      </c>
      <c r="E674" s="295">
        <f>F674+G674+H674</f>
        <v>0</v>
      </c>
      <c r="F674" s="158"/>
      <c r="G674" s="159"/>
      <c r="H674" s="1408"/>
      <c r="I674" s="158"/>
      <c r="J674" s="159"/>
      <c r="K674" s="1408"/>
      <c r="L674" s="295">
        <f>I674+J674+K674</f>
        <v>0</v>
      </c>
      <c r="M674" s="12" t="str">
        <f t="shared" si="137"/>
        <v/>
      </c>
      <c r="N674" s="13"/>
    </row>
    <row r="675" spans="1:14" hidden="1">
      <c r="A675" s="23">
        <v>165</v>
      </c>
      <c r="B675" s="341"/>
      <c r="C675" s="293">
        <v>2125</v>
      </c>
      <c r="D675" s="300" t="s">
        <v>210</v>
      </c>
      <c r="E675" s="295">
        <f>F675+G675+H675</f>
        <v>0</v>
      </c>
      <c r="F675" s="484">
        <v>0</v>
      </c>
      <c r="G675" s="485">
        <v>0</v>
      </c>
      <c r="H675" s="160">
        <v>0</v>
      </c>
      <c r="I675" s="484">
        <v>0</v>
      </c>
      <c r="J675" s="485">
        <v>0</v>
      </c>
      <c r="K675" s="160">
        <v>0</v>
      </c>
      <c r="L675" s="295">
        <f>I675+J675+K675</f>
        <v>0</v>
      </c>
      <c r="M675" s="12" t="str">
        <f t="shared" si="137"/>
        <v/>
      </c>
      <c r="N675" s="13"/>
    </row>
    <row r="676" spans="1:14" hidden="1">
      <c r="A676" s="23">
        <v>175</v>
      </c>
      <c r="B676" s="291"/>
      <c r="C676" s="293">
        <v>2140</v>
      </c>
      <c r="D676" s="300" t="s">
        <v>211</v>
      </c>
      <c r="E676" s="295">
        <f>F676+G676+H676</f>
        <v>0</v>
      </c>
      <c r="F676" s="484">
        <v>0</v>
      </c>
      <c r="G676" s="485">
        <v>0</v>
      </c>
      <c r="H676" s="160">
        <v>0</v>
      </c>
      <c r="I676" s="484">
        <v>0</v>
      </c>
      <c r="J676" s="485">
        <v>0</v>
      </c>
      <c r="K676" s="160">
        <v>0</v>
      </c>
      <c r="L676" s="295">
        <f>I676+J676+K676</f>
        <v>0</v>
      </c>
      <c r="M676" s="12" t="str">
        <f t="shared" si="137"/>
        <v/>
      </c>
      <c r="N676" s="13"/>
    </row>
    <row r="677" spans="1:14" hidden="1">
      <c r="A677" s="23">
        <v>180</v>
      </c>
      <c r="B677" s="292"/>
      <c r="C677" s="285">
        <v>2190</v>
      </c>
      <c r="D677" s="345" t="s">
        <v>212</v>
      </c>
      <c r="E677" s="287">
        <f>F677+G677+H677</f>
        <v>0</v>
      </c>
      <c r="F677" s="173"/>
      <c r="G677" s="174"/>
      <c r="H677" s="1409"/>
      <c r="I677" s="173"/>
      <c r="J677" s="174"/>
      <c r="K677" s="1409"/>
      <c r="L677" s="287">
        <f>I677+J677+K677</f>
        <v>0</v>
      </c>
      <c r="M677" s="12" t="str">
        <f t="shared" si="137"/>
        <v/>
      </c>
      <c r="N677" s="13"/>
    </row>
    <row r="678" spans="1:14" hidden="1">
      <c r="A678" s="23">
        <v>185</v>
      </c>
      <c r="B678" s="272">
        <v>2200</v>
      </c>
      <c r="C678" s="1960" t="s">
        <v>213</v>
      </c>
      <c r="D678" s="1961"/>
      <c r="E678" s="310">
        <f t="shared" ref="E678:L678" si="147">SUM(E679:E680)</f>
        <v>0</v>
      </c>
      <c r="F678" s="274">
        <f t="shared" si="147"/>
        <v>0</v>
      </c>
      <c r="G678" s="275">
        <f t="shared" si="147"/>
        <v>0</v>
      </c>
      <c r="H678" s="276">
        <f>SUM(H679:H680)</f>
        <v>0</v>
      </c>
      <c r="I678" s="274">
        <f t="shared" si="147"/>
        <v>0</v>
      </c>
      <c r="J678" s="275">
        <f t="shared" si="147"/>
        <v>0</v>
      </c>
      <c r="K678" s="276">
        <f t="shared" si="147"/>
        <v>0</v>
      </c>
      <c r="L678" s="310">
        <f t="shared" si="147"/>
        <v>0</v>
      </c>
      <c r="M678" s="12" t="str">
        <f t="shared" si="137"/>
        <v/>
      </c>
      <c r="N678" s="13"/>
    </row>
    <row r="679" spans="1:14" hidden="1">
      <c r="A679" s="23">
        <v>190</v>
      </c>
      <c r="B679" s="292"/>
      <c r="C679" s="279">
        <v>2221</v>
      </c>
      <c r="D679" s="280" t="s">
        <v>300</v>
      </c>
      <c r="E679" s="281">
        <f>F679+G679+H679</f>
        <v>0</v>
      </c>
      <c r="F679" s="152"/>
      <c r="G679" s="153"/>
      <c r="H679" s="1406"/>
      <c r="I679" s="152"/>
      <c r="J679" s="153"/>
      <c r="K679" s="1406"/>
      <c r="L679" s="281">
        <f>I679+J679+K679</f>
        <v>0</v>
      </c>
      <c r="M679" s="12" t="str">
        <f t="shared" si="137"/>
        <v/>
      </c>
      <c r="N679" s="13"/>
    </row>
    <row r="680" spans="1:14" hidden="1">
      <c r="A680" s="23">
        <v>200</v>
      </c>
      <c r="B680" s="292"/>
      <c r="C680" s="285">
        <v>2224</v>
      </c>
      <c r="D680" s="286" t="s">
        <v>214</v>
      </c>
      <c r="E680" s="287">
        <f>F680+G680+H680</f>
        <v>0</v>
      </c>
      <c r="F680" s="173"/>
      <c r="G680" s="174"/>
      <c r="H680" s="1409"/>
      <c r="I680" s="173"/>
      <c r="J680" s="174"/>
      <c r="K680" s="1409"/>
      <c r="L680" s="287">
        <f>I680+J680+K680</f>
        <v>0</v>
      </c>
      <c r="M680" s="12" t="str">
        <f t="shared" si="137"/>
        <v/>
      </c>
      <c r="N680" s="13"/>
    </row>
    <row r="681" spans="1:14" hidden="1">
      <c r="A681" s="23">
        <v>200</v>
      </c>
      <c r="B681" s="272">
        <v>2500</v>
      </c>
      <c r="C681" s="1960" t="s">
        <v>215</v>
      </c>
      <c r="D681" s="1961"/>
      <c r="E681" s="310">
        <f>F681+G681+H681</f>
        <v>0</v>
      </c>
      <c r="F681" s="1410"/>
      <c r="G681" s="1411"/>
      <c r="H681" s="1412"/>
      <c r="I681" s="1410"/>
      <c r="J681" s="1411"/>
      <c r="K681" s="1412"/>
      <c r="L681" s="310">
        <f>I681+J681+K681</f>
        <v>0</v>
      </c>
      <c r="M681" s="12" t="str">
        <f t="shared" si="137"/>
        <v/>
      </c>
      <c r="N681" s="13"/>
    </row>
    <row r="682" spans="1:14" hidden="1">
      <c r="A682" s="23">
        <v>205</v>
      </c>
      <c r="B682" s="272">
        <v>2600</v>
      </c>
      <c r="C682" s="1962" t="s">
        <v>216</v>
      </c>
      <c r="D682" s="1963"/>
      <c r="E682" s="310">
        <f>F682+G682+H682</f>
        <v>0</v>
      </c>
      <c r="F682" s="1410"/>
      <c r="G682" s="1411"/>
      <c r="H682" s="1412"/>
      <c r="I682" s="1410"/>
      <c r="J682" s="1411"/>
      <c r="K682" s="1412"/>
      <c r="L682" s="310">
        <f>I682+J682+K682</f>
        <v>0</v>
      </c>
      <c r="M682" s="12" t="str">
        <f t="shared" si="137"/>
        <v/>
      </c>
      <c r="N682" s="13"/>
    </row>
    <row r="683" spans="1:14" hidden="1">
      <c r="A683" s="23">
        <v>210</v>
      </c>
      <c r="B683" s="272">
        <v>2700</v>
      </c>
      <c r="C683" s="1962" t="s">
        <v>217</v>
      </c>
      <c r="D683" s="1963"/>
      <c r="E683" s="310">
        <f>F683+G683+H683</f>
        <v>0</v>
      </c>
      <c r="F683" s="1410"/>
      <c r="G683" s="1411"/>
      <c r="H683" s="1412"/>
      <c r="I683" s="1410"/>
      <c r="J683" s="1411"/>
      <c r="K683" s="1412"/>
      <c r="L683" s="310">
        <f>I683+J683+K683</f>
        <v>0</v>
      </c>
      <c r="M683" s="12" t="str">
        <f t="shared" si="137"/>
        <v/>
      </c>
      <c r="N683" s="13"/>
    </row>
    <row r="684" spans="1:14" ht="36" hidden="1" customHeight="1">
      <c r="A684" s="23">
        <v>215</v>
      </c>
      <c r="B684" s="272">
        <v>2800</v>
      </c>
      <c r="C684" s="1962" t="s">
        <v>1644</v>
      </c>
      <c r="D684" s="1963"/>
      <c r="E684" s="310">
        <f t="shared" ref="E684:L684" si="148">SUM(E685:E687)</f>
        <v>0</v>
      </c>
      <c r="F684" s="274">
        <f t="shared" si="148"/>
        <v>0</v>
      </c>
      <c r="G684" s="275">
        <f t="shared" si="148"/>
        <v>0</v>
      </c>
      <c r="H684" s="276">
        <f>SUM(H685:H687)</f>
        <v>0</v>
      </c>
      <c r="I684" s="274">
        <f t="shared" si="148"/>
        <v>0</v>
      </c>
      <c r="J684" s="275">
        <f t="shared" si="148"/>
        <v>0</v>
      </c>
      <c r="K684" s="276">
        <f t="shared" si="148"/>
        <v>0</v>
      </c>
      <c r="L684" s="310">
        <f t="shared" si="148"/>
        <v>0</v>
      </c>
      <c r="M684" s="12" t="str">
        <f t="shared" si="137"/>
        <v/>
      </c>
      <c r="N684" s="13"/>
    </row>
    <row r="685" spans="1:14" hidden="1">
      <c r="A685" s="22">
        <v>220</v>
      </c>
      <c r="B685" s="292"/>
      <c r="C685" s="279">
        <v>2810</v>
      </c>
      <c r="D685" s="340" t="s">
        <v>2169</v>
      </c>
      <c r="E685" s="281">
        <f>F685+G685+H685</f>
        <v>0</v>
      </c>
      <c r="F685" s="152"/>
      <c r="G685" s="153"/>
      <c r="H685" s="1406"/>
      <c r="I685" s="152"/>
      <c r="J685" s="153"/>
      <c r="K685" s="1406"/>
      <c r="L685" s="281">
        <f>I685+J685+K685</f>
        <v>0</v>
      </c>
      <c r="M685" s="12" t="str">
        <f t="shared" si="137"/>
        <v/>
      </c>
      <c r="N685" s="13"/>
    </row>
    <row r="686" spans="1:14" hidden="1">
      <c r="A686" s="23">
        <v>225</v>
      </c>
      <c r="B686" s="341"/>
      <c r="C686" s="293">
        <v>2820</v>
      </c>
      <c r="D686" s="342" t="s">
        <v>2170</v>
      </c>
      <c r="E686" s="295">
        <f>F686+G686+H686</f>
        <v>0</v>
      </c>
      <c r="F686" s="158"/>
      <c r="G686" s="159"/>
      <c r="H686" s="1408"/>
      <c r="I686" s="158"/>
      <c r="J686" s="159"/>
      <c r="K686" s="1408"/>
      <c r="L686" s="295">
        <f>I686+J686+K686</f>
        <v>0</v>
      </c>
      <c r="M686" s="12" t="str">
        <f t="shared" si="137"/>
        <v/>
      </c>
      <c r="N686" s="13"/>
    </row>
    <row r="687" spans="1:14" ht="31.5" hidden="1">
      <c r="A687" s="23">
        <v>230</v>
      </c>
      <c r="B687" s="292"/>
      <c r="C687" s="285">
        <v>2890</v>
      </c>
      <c r="D687" s="343" t="s">
        <v>2171</v>
      </c>
      <c r="E687" s="287">
        <f>F687+G687+H687</f>
        <v>0</v>
      </c>
      <c r="F687" s="173"/>
      <c r="G687" s="174"/>
      <c r="H687" s="1409"/>
      <c r="I687" s="173"/>
      <c r="J687" s="174"/>
      <c r="K687" s="1409"/>
      <c r="L687" s="287">
        <f>I687+J687+K687</f>
        <v>0</v>
      </c>
      <c r="M687" s="12" t="str">
        <f t="shared" si="137"/>
        <v/>
      </c>
      <c r="N687" s="13"/>
    </row>
    <row r="688" spans="1:14" hidden="1">
      <c r="A688" s="23">
        <v>245</v>
      </c>
      <c r="B688" s="272">
        <v>2900</v>
      </c>
      <c r="C688" s="1960" t="s">
        <v>218</v>
      </c>
      <c r="D688" s="1961"/>
      <c r="E688" s="310">
        <f>SUM(E689:E696)</f>
        <v>0</v>
      </c>
      <c r="F688" s="274">
        <f>SUM(F689:F696)</f>
        <v>0</v>
      </c>
      <c r="G688" s="274">
        <f t="shared" ref="G688:L688" si="149">SUM(G689:G696)</f>
        <v>0</v>
      </c>
      <c r="H688" s="274">
        <f t="shared" si="149"/>
        <v>0</v>
      </c>
      <c r="I688" s="274">
        <f t="shared" si="149"/>
        <v>0</v>
      </c>
      <c r="J688" s="274">
        <f t="shared" si="149"/>
        <v>0</v>
      </c>
      <c r="K688" s="274">
        <f t="shared" si="149"/>
        <v>0</v>
      </c>
      <c r="L688" s="274">
        <f t="shared" si="149"/>
        <v>0</v>
      </c>
      <c r="M688" s="12" t="str">
        <f t="shared" si="137"/>
        <v/>
      </c>
      <c r="N688" s="13"/>
    </row>
    <row r="689" spans="1:14" hidden="1">
      <c r="A689" s="22">
        <v>220</v>
      </c>
      <c r="B689" s="346"/>
      <c r="C689" s="279">
        <v>2910</v>
      </c>
      <c r="D689" s="347" t="s">
        <v>1988</v>
      </c>
      <c r="E689" s="281">
        <f>F689+G689+H689</f>
        <v>0</v>
      </c>
      <c r="F689" s="152"/>
      <c r="G689" s="153"/>
      <c r="H689" s="1406"/>
      <c r="I689" s="152"/>
      <c r="J689" s="153"/>
      <c r="K689" s="1406"/>
      <c r="L689" s="281">
        <f>I689+J689+K689</f>
        <v>0</v>
      </c>
      <c r="M689" s="12" t="str">
        <f t="shared" si="137"/>
        <v/>
      </c>
      <c r="N689" s="13"/>
    </row>
    <row r="690" spans="1:14" hidden="1">
      <c r="A690" s="23">
        <v>225</v>
      </c>
      <c r="B690" s="346"/>
      <c r="C690" s="279">
        <v>2920</v>
      </c>
      <c r="D690" s="347" t="s">
        <v>219</v>
      </c>
      <c r="E690" s="281">
        <f t="shared" ref="E690:E696" si="150">F690+G690+H690</f>
        <v>0</v>
      </c>
      <c r="F690" s="152"/>
      <c r="G690" s="153"/>
      <c r="H690" s="1406"/>
      <c r="I690" s="152"/>
      <c r="J690" s="153"/>
      <c r="K690" s="1406"/>
      <c r="L690" s="281">
        <f t="shared" ref="L690:L696" si="151">I690+J690+K690</f>
        <v>0</v>
      </c>
      <c r="M690" s="12" t="str">
        <f t="shared" si="137"/>
        <v/>
      </c>
      <c r="N690" s="13"/>
    </row>
    <row r="691" spans="1:14" ht="31.5" hidden="1">
      <c r="A691" s="23">
        <v>230</v>
      </c>
      <c r="B691" s="346"/>
      <c r="C691" s="324">
        <v>2969</v>
      </c>
      <c r="D691" s="348" t="s">
        <v>220</v>
      </c>
      <c r="E691" s="326">
        <f t="shared" si="150"/>
        <v>0</v>
      </c>
      <c r="F691" s="445"/>
      <c r="G691" s="446"/>
      <c r="H691" s="1413"/>
      <c r="I691" s="445"/>
      <c r="J691" s="446"/>
      <c r="K691" s="1413"/>
      <c r="L691" s="326">
        <f t="shared" si="151"/>
        <v>0</v>
      </c>
      <c r="M691" s="12" t="str">
        <f t="shared" si="137"/>
        <v/>
      </c>
      <c r="N691" s="13"/>
    </row>
    <row r="692" spans="1:14" ht="31.5" hidden="1">
      <c r="A692" s="23">
        <v>235</v>
      </c>
      <c r="B692" s="346"/>
      <c r="C692" s="349">
        <v>2970</v>
      </c>
      <c r="D692" s="350" t="s">
        <v>221</v>
      </c>
      <c r="E692" s="351">
        <f t="shared" si="150"/>
        <v>0</v>
      </c>
      <c r="F692" s="624"/>
      <c r="G692" s="625"/>
      <c r="H692" s="1414"/>
      <c r="I692" s="624"/>
      <c r="J692" s="625"/>
      <c r="K692" s="1414"/>
      <c r="L692" s="351">
        <f t="shared" si="151"/>
        <v>0</v>
      </c>
      <c r="M692" s="12" t="str">
        <f t="shared" si="137"/>
        <v/>
      </c>
      <c r="N692" s="13"/>
    </row>
    <row r="693" spans="1:14" hidden="1">
      <c r="A693" s="23">
        <v>240</v>
      </c>
      <c r="B693" s="346"/>
      <c r="C693" s="333">
        <v>2989</v>
      </c>
      <c r="D693" s="355" t="s">
        <v>222</v>
      </c>
      <c r="E693" s="335">
        <f t="shared" si="150"/>
        <v>0</v>
      </c>
      <c r="F693" s="589"/>
      <c r="G693" s="590"/>
      <c r="H693" s="1415"/>
      <c r="I693" s="589"/>
      <c r="J693" s="590"/>
      <c r="K693" s="1415"/>
      <c r="L693" s="335">
        <f t="shared" si="151"/>
        <v>0</v>
      </c>
      <c r="M693" s="12" t="str">
        <f t="shared" si="137"/>
        <v/>
      </c>
      <c r="N693" s="13"/>
    </row>
    <row r="694" spans="1:14" hidden="1">
      <c r="A694" s="23">
        <v>245</v>
      </c>
      <c r="B694" s="292"/>
      <c r="C694" s="318">
        <v>2990</v>
      </c>
      <c r="D694" s="356" t="s">
        <v>2007</v>
      </c>
      <c r="E694" s="320">
        <f>F694+G694+H694</f>
        <v>0</v>
      </c>
      <c r="F694" s="450"/>
      <c r="G694" s="451"/>
      <c r="H694" s="1416"/>
      <c r="I694" s="450"/>
      <c r="J694" s="451"/>
      <c r="K694" s="1416"/>
      <c r="L694" s="320">
        <f>I694+J694+K694</f>
        <v>0</v>
      </c>
      <c r="M694" s="12" t="str">
        <f t="shared" si="137"/>
        <v/>
      </c>
      <c r="N694" s="13"/>
    </row>
    <row r="695" spans="1:14" hidden="1">
      <c r="A695" s="22">
        <v>250</v>
      </c>
      <c r="B695" s="292"/>
      <c r="C695" s="318">
        <v>2991</v>
      </c>
      <c r="D695" s="356" t="s">
        <v>223</v>
      </c>
      <c r="E695" s="320">
        <f t="shared" si="150"/>
        <v>0</v>
      </c>
      <c r="F695" s="450"/>
      <c r="G695" s="451"/>
      <c r="H695" s="1416"/>
      <c r="I695" s="450"/>
      <c r="J695" s="451"/>
      <c r="K695" s="1416"/>
      <c r="L695" s="320">
        <f t="shared" si="151"/>
        <v>0</v>
      </c>
      <c r="M695" s="12" t="str">
        <f t="shared" si="137"/>
        <v/>
      </c>
      <c r="N695" s="13"/>
    </row>
    <row r="696" spans="1:14" hidden="1">
      <c r="A696" s="23">
        <v>255</v>
      </c>
      <c r="B696" s="292"/>
      <c r="C696" s="285">
        <v>2992</v>
      </c>
      <c r="D696" s="357" t="s">
        <v>224</v>
      </c>
      <c r="E696" s="287">
        <f t="shared" si="150"/>
        <v>0</v>
      </c>
      <c r="F696" s="173"/>
      <c r="G696" s="174"/>
      <c r="H696" s="1409"/>
      <c r="I696" s="173"/>
      <c r="J696" s="174"/>
      <c r="K696" s="1409"/>
      <c r="L696" s="287">
        <f t="shared" si="151"/>
        <v>0</v>
      </c>
      <c r="M696" s="12" t="str">
        <f t="shared" si="137"/>
        <v/>
      </c>
      <c r="N696" s="13"/>
    </row>
    <row r="697" spans="1:14" hidden="1">
      <c r="A697" s="23">
        <v>265</v>
      </c>
      <c r="B697" s="272">
        <v>3300</v>
      </c>
      <c r="C697" s="358" t="s">
        <v>2038</v>
      </c>
      <c r="D697" s="1820"/>
      <c r="E697" s="310">
        <f t="shared" ref="E697:L697" si="152">SUM(E698:E702)</f>
        <v>0</v>
      </c>
      <c r="F697" s="274">
        <f t="shared" si="152"/>
        <v>0</v>
      </c>
      <c r="G697" s="275">
        <f t="shared" si="152"/>
        <v>0</v>
      </c>
      <c r="H697" s="276">
        <f t="shared" si="152"/>
        <v>0</v>
      </c>
      <c r="I697" s="274">
        <f t="shared" si="152"/>
        <v>0</v>
      </c>
      <c r="J697" s="275">
        <f t="shared" si="152"/>
        <v>0</v>
      </c>
      <c r="K697" s="276">
        <f t="shared" si="152"/>
        <v>0</v>
      </c>
      <c r="L697" s="310">
        <f t="shared" si="152"/>
        <v>0</v>
      </c>
      <c r="M697" s="12" t="str">
        <f t="shared" ref="M697:M750" si="153">(IF($E697&lt;&gt;0,$M$2,IF($L697&lt;&gt;0,$M$2,"")))</f>
        <v/>
      </c>
      <c r="N697" s="13"/>
    </row>
    <row r="698" spans="1:14" hidden="1">
      <c r="A698" s="22">
        <v>270</v>
      </c>
      <c r="B698" s="291"/>
      <c r="C698" s="279">
        <v>3301</v>
      </c>
      <c r="D698" s="359" t="s">
        <v>225</v>
      </c>
      <c r="E698" s="281">
        <f t="shared" ref="E698:E705" si="154">F698+G698+H698</f>
        <v>0</v>
      </c>
      <c r="F698" s="482">
        <v>0</v>
      </c>
      <c r="G698" s="483">
        <v>0</v>
      </c>
      <c r="H698" s="154">
        <v>0</v>
      </c>
      <c r="I698" s="482">
        <v>0</v>
      </c>
      <c r="J698" s="483">
        <v>0</v>
      </c>
      <c r="K698" s="154">
        <v>0</v>
      </c>
      <c r="L698" s="281">
        <f t="shared" ref="L698:L705" si="155">I698+J698+K698</f>
        <v>0</v>
      </c>
      <c r="M698" s="12" t="str">
        <f t="shared" si="153"/>
        <v/>
      </c>
      <c r="N698" s="13"/>
    </row>
    <row r="699" spans="1:14" hidden="1">
      <c r="A699" s="22">
        <v>290</v>
      </c>
      <c r="B699" s="291"/>
      <c r="C699" s="293">
        <v>3302</v>
      </c>
      <c r="D699" s="360" t="s">
        <v>702</v>
      </c>
      <c r="E699" s="295">
        <f t="shared" si="154"/>
        <v>0</v>
      </c>
      <c r="F699" s="484">
        <v>0</v>
      </c>
      <c r="G699" s="485">
        <v>0</v>
      </c>
      <c r="H699" s="160">
        <v>0</v>
      </c>
      <c r="I699" s="484">
        <v>0</v>
      </c>
      <c r="J699" s="485">
        <v>0</v>
      </c>
      <c r="K699" s="160">
        <v>0</v>
      </c>
      <c r="L699" s="295">
        <f t="shared" si="155"/>
        <v>0</v>
      </c>
      <c r="M699" s="12" t="str">
        <f t="shared" si="153"/>
        <v/>
      </c>
      <c r="N699" s="13"/>
    </row>
    <row r="700" spans="1:14" hidden="1">
      <c r="A700" s="39">
        <v>320</v>
      </c>
      <c r="B700" s="291"/>
      <c r="C700" s="293">
        <v>3304</v>
      </c>
      <c r="D700" s="360" t="s">
        <v>226</v>
      </c>
      <c r="E700" s="295">
        <f t="shared" si="154"/>
        <v>0</v>
      </c>
      <c r="F700" s="484">
        <v>0</v>
      </c>
      <c r="G700" s="485">
        <v>0</v>
      </c>
      <c r="H700" s="160">
        <v>0</v>
      </c>
      <c r="I700" s="484">
        <v>0</v>
      </c>
      <c r="J700" s="485">
        <v>0</v>
      </c>
      <c r="K700" s="160">
        <v>0</v>
      </c>
      <c r="L700" s="295">
        <f t="shared" si="155"/>
        <v>0</v>
      </c>
      <c r="M700" s="12" t="str">
        <f t="shared" si="153"/>
        <v/>
      </c>
      <c r="N700" s="13"/>
    </row>
    <row r="701" spans="1:14" ht="47.25" hidden="1">
      <c r="A701" s="22">
        <v>330</v>
      </c>
      <c r="B701" s="291"/>
      <c r="C701" s="285">
        <v>3306</v>
      </c>
      <c r="D701" s="361" t="s">
        <v>2172</v>
      </c>
      <c r="E701" s="295">
        <f t="shared" si="154"/>
        <v>0</v>
      </c>
      <c r="F701" s="484">
        <v>0</v>
      </c>
      <c r="G701" s="485">
        <v>0</v>
      </c>
      <c r="H701" s="160">
        <v>0</v>
      </c>
      <c r="I701" s="484">
        <v>0</v>
      </c>
      <c r="J701" s="485">
        <v>0</v>
      </c>
      <c r="K701" s="160">
        <v>0</v>
      </c>
      <c r="L701" s="295">
        <f t="shared" si="155"/>
        <v>0</v>
      </c>
      <c r="M701" s="12" t="str">
        <f t="shared" si="153"/>
        <v/>
      </c>
      <c r="N701" s="13"/>
    </row>
    <row r="702" spans="1:14" hidden="1">
      <c r="A702" s="23">
        <v>225</v>
      </c>
      <c r="B702" s="291"/>
      <c r="C702" s="285">
        <v>3307</v>
      </c>
      <c r="D702" s="361" t="s">
        <v>2049</v>
      </c>
      <c r="E702" s="287">
        <f t="shared" si="154"/>
        <v>0</v>
      </c>
      <c r="F702" s="486">
        <v>0</v>
      </c>
      <c r="G702" s="487">
        <v>0</v>
      </c>
      <c r="H702" s="175">
        <v>0</v>
      </c>
      <c r="I702" s="486">
        <v>0</v>
      </c>
      <c r="J702" s="487">
        <v>0</v>
      </c>
      <c r="K702" s="175">
        <v>0</v>
      </c>
      <c r="L702" s="287">
        <f t="shared" si="155"/>
        <v>0</v>
      </c>
      <c r="M702" s="12" t="str">
        <f t="shared" si="153"/>
        <v/>
      </c>
      <c r="N702" s="13"/>
    </row>
    <row r="703" spans="1:14" hidden="1">
      <c r="A703" s="23">
        <v>230</v>
      </c>
      <c r="B703" s="272">
        <v>3900</v>
      </c>
      <c r="C703" s="1960" t="s">
        <v>227</v>
      </c>
      <c r="D703" s="1961"/>
      <c r="E703" s="310">
        <f t="shared" si="154"/>
        <v>0</v>
      </c>
      <c r="F703" s="1458">
        <v>0</v>
      </c>
      <c r="G703" s="1459">
        <v>0</v>
      </c>
      <c r="H703" s="1460">
        <v>0</v>
      </c>
      <c r="I703" s="1458">
        <v>0</v>
      </c>
      <c r="J703" s="1459">
        <v>0</v>
      </c>
      <c r="K703" s="1460">
        <v>0</v>
      </c>
      <c r="L703" s="310">
        <f t="shared" si="155"/>
        <v>0</v>
      </c>
      <c r="M703" s="12" t="str">
        <f t="shared" si="153"/>
        <v/>
      </c>
      <c r="N703" s="13"/>
    </row>
    <row r="704" spans="1:14" hidden="1">
      <c r="A704" s="23">
        <v>245</v>
      </c>
      <c r="B704" s="272">
        <v>4000</v>
      </c>
      <c r="C704" s="1960" t="s">
        <v>228</v>
      </c>
      <c r="D704" s="1961"/>
      <c r="E704" s="310">
        <f t="shared" si="154"/>
        <v>0</v>
      </c>
      <c r="F704" s="1410"/>
      <c r="G704" s="1411"/>
      <c r="H704" s="1412"/>
      <c r="I704" s="1410"/>
      <c r="J704" s="1411"/>
      <c r="K704" s="1412"/>
      <c r="L704" s="310">
        <f t="shared" si="155"/>
        <v>0</v>
      </c>
      <c r="M704" s="12" t="str">
        <f t="shared" si="153"/>
        <v/>
      </c>
      <c r="N704" s="13"/>
    </row>
    <row r="705" spans="1:14" hidden="1">
      <c r="A705" s="22">
        <v>350</v>
      </c>
      <c r="B705" s="272">
        <v>4100</v>
      </c>
      <c r="C705" s="1960" t="s">
        <v>229</v>
      </c>
      <c r="D705" s="1961"/>
      <c r="E705" s="310">
        <f t="shared" si="154"/>
        <v>0</v>
      </c>
      <c r="F705" s="1459">
        <v>0</v>
      </c>
      <c r="G705" s="1459">
        <v>0</v>
      </c>
      <c r="H705" s="1460">
        <v>0</v>
      </c>
      <c r="I705" s="1711">
        <v>0</v>
      </c>
      <c r="J705" s="1459">
        <v>0</v>
      </c>
      <c r="K705" s="1459">
        <v>0</v>
      </c>
      <c r="L705" s="310">
        <f t="shared" si="155"/>
        <v>0</v>
      </c>
      <c r="M705" s="12" t="str">
        <f t="shared" si="153"/>
        <v/>
      </c>
      <c r="N705" s="13"/>
    </row>
    <row r="706" spans="1:14" hidden="1">
      <c r="A706" s="23">
        <v>355</v>
      </c>
      <c r="B706" s="272">
        <v>4200</v>
      </c>
      <c r="C706" s="1960" t="s">
        <v>230</v>
      </c>
      <c r="D706" s="1961"/>
      <c r="E706" s="310">
        <f t="shared" ref="E706:L706" si="156">SUM(E707:E712)</f>
        <v>0</v>
      </c>
      <c r="F706" s="274">
        <f t="shared" si="156"/>
        <v>0</v>
      </c>
      <c r="G706" s="275">
        <f t="shared" si="156"/>
        <v>0</v>
      </c>
      <c r="H706" s="276">
        <f>SUM(H707:H712)</f>
        <v>0</v>
      </c>
      <c r="I706" s="274">
        <f t="shared" si="156"/>
        <v>0</v>
      </c>
      <c r="J706" s="275">
        <f t="shared" si="156"/>
        <v>0</v>
      </c>
      <c r="K706" s="276">
        <f t="shared" si="156"/>
        <v>0</v>
      </c>
      <c r="L706" s="310">
        <f t="shared" si="156"/>
        <v>0</v>
      </c>
      <c r="M706" s="12" t="str">
        <f t="shared" si="153"/>
        <v/>
      </c>
      <c r="N706" s="13"/>
    </row>
    <row r="707" spans="1:14" hidden="1">
      <c r="A707" s="23">
        <v>355</v>
      </c>
      <c r="B707" s="362"/>
      <c r="C707" s="279">
        <v>4201</v>
      </c>
      <c r="D707" s="280" t="s">
        <v>231</v>
      </c>
      <c r="E707" s="281">
        <f t="shared" ref="E707:E712" si="157">F707+G707+H707</f>
        <v>0</v>
      </c>
      <c r="F707" s="152"/>
      <c r="G707" s="153"/>
      <c r="H707" s="1406"/>
      <c r="I707" s="152"/>
      <c r="J707" s="153"/>
      <c r="K707" s="1406"/>
      <c r="L707" s="281">
        <f t="shared" ref="L707:L712" si="158">I707+J707+K707</f>
        <v>0</v>
      </c>
      <c r="M707" s="12" t="str">
        <f t="shared" si="153"/>
        <v/>
      </c>
      <c r="N707" s="13"/>
    </row>
    <row r="708" spans="1:14" hidden="1">
      <c r="A708" s="23">
        <v>375</v>
      </c>
      <c r="B708" s="362"/>
      <c r="C708" s="293">
        <v>4202</v>
      </c>
      <c r="D708" s="363" t="s">
        <v>232</v>
      </c>
      <c r="E708" s="295">
        <f t="shared" si="157"/>
        <v>0</v>
      </c>
      <c r="F708" s="158"/>
      <c r="G708" s="159"/>
      <c r="H708" s="1408"/>
      <c r="I708" s="158"/>
      <c r="J708" s="159"/>
      <c r="K708" s="1408"/>
      <c r="L708" s="295">
        <f t="shared" si="158"/>
        <v>0</v>
      </c>
      <c r="M708" s="12" t="str">
        <f t="shared" si="153"/>
        <v/>
      </c>
      <c r="N708" s="13"/>
    </row>
    <row r="709" spans="1:14" hidden="1">
      <c r="A709" s="23">
        <v>380</v>
      </c>
      <c r="B709" s="362"/>
      <c r="C709" s="293">
        <v>4214</v>
      </c>
      <c r="D709" s="363" t="s">
        <v>233</v>
      </c>
      <c r="E709" s="295">
        <f t="shared" si="157"/>
        <v>0</v>
      </c>
      <c r="F709" s="158"/>
      <c r="G709" s="159"/>
      <c r="H709" s="1408"/>
      <c r="I709" s="158"/>
      <c r="J709" s="159"/>
      <c r="K709" s="1408"/>
      <c r="L709" s="295">
        <f t="shared" si="158"/>
        <v>0</v>
      </c>
      <c r="M709" s="12" t="str">
        <f t="shared" si="153"/>
        <v/>
      </c>
      <c r="N709" s="13"/>
    </row>
    <row r="710" spans="1:14" hidden="1">
      <c r="A710" s="23">
        <v>385</v>
      </c>
      <c r="B710" s="362"/>
      <c r="C710" s="293">
        <v>4217</v>
      </c>
      <c r="D710" s="363" t="s">
        <v>234</v>
      </c>
      <c r="E710" s="295">
        <f t="shared" si="157"/>
        <v>0</v>
      </c>
      <c r="F710" s="158"/>
      <c r="G710" s="159"/>
      <c r="H710" s="1408"/>
      <c r="I710" s="158"/>
      <c r="J710" s="159"/>
      <c r="K710" s="1408"/>
      <c r="L710" s="295">
        <f t="shared" si="158"/>
        <v>0</v>
      </c>
      <c r="M710" s="12" t="str">
        <f t="shared" si="153"/>
        <v/>
      </c>
      <c r="N710" s="13"/>
    </row>
    <row r="711" spans="1:14" hidden="1">
      <c r="A711" s="23">
        <v>390</v>
      </c>
      <c r="B711" s="362"/>
      <c r="C711" s="293">
        <v>4218</v>
      </c>
      <c r="D711" s="294" t="s">
        <v>235</v>
      </c>
      <c r="E711" s="295">
        <f t="shared" si="157"/>
        <v>0</v>
      </c>
      <c r="F711" s="158"/>
      <c r="G711" s="159"/>
      <c r="H711" s="1408"/>
      <c r="I711" s="158"/>
      <c r="J711" s="159"/>
      <c r="K711" s="1408"/>
      <c r="L711" s="295">
        <f t="shared" si="158"/>
        <v>0</v>
      </c>
      <c r="M711" s="12" t="str">
        <f t="shared" si="153"/>
        <v/>
      </c>
      <c r="N711" s="13"/>
    </row>
    <row r="712" spans="1:14" hidden="1">
      <c r="A712" s="23">
        <v>390</v>
      </c>
      <c r="B712" s="362"/>
      <c r="C712" s="285">
        <v>4219</v>
      </c>
      <c r="D712" s="343" t="s">
        <v>236</v>
      </c>
      <c r="E712" s="287">
        <f t="shared" si="157"/>
        <v>0</v>
      </c>
      <c r="F712" s="173"/>
      <c r="G712" s="174"/>
      <c r="H712" s="1409"/>
      <c r="I712" s="173"/>
      <c r="J712" s="174"/>
      <c r="K712" s="1409"/>
      <c r="L712" s="287">
        <f t="shared" si="158"/>
        <v>0</v>
      </c>
      <c r="M712" s="12" t="str">
        <f t="shared" si="153"/>
        <v/>
      </c>
      <c r="N712" s="13"/>
    </row>
    <row r="713" spans="1:14" hidden="1">
      <c r="A713" s="23">
        <v>395</v>
      </c>
      <c r="B713" s="272">
        <v>4300</v>
      </c>
      <c r="C713" s="1960" t="s">
        <v>1645</v>
      </c>
      <c r="D713" s="1961"/>
      <c r="E713" s="310">
        <f t="shared" ref="E713:L713" si="159">SUM(E714:E716)</f>
        <v>0</v>
      </c>
      <c r="F713" s="274">
        <f t="shared" si="159"/>
        <v>0</v>
      </c>
      <c r="G713" s="275">
        <f t="shared" si="159"/>
        <v>0</v>
      </c>
      <c r="H713" s="276">
        <f>SUM(H714:H716)</f>
        <v>0</v>
      </c>
      <c r="I713" s="274">
        <f t="shared" si="159"/>
        <v>0</v>
      </c>
      <c r="J713" s="275">
        <f t="shared" si="159"/>
        <v>0</v>
      </c>
      <c r="K713" s="276">
        <f t="shared" si="159"/>
        <v>0</v>
      </c>
      <c r="L713" s="310">
        <f t="shared" si="159"/>
        <v>0</v>
      </c>
      <c r="M713" s="12" t="str">
        <f t="shared" si="153"/>
        <v/>
      </c>
      <c r="N713" s="13"/>
    </row>
    <row r="714" spans="1:14" hidden="1">
      <c r="A714" s="18">
        <v>397</v>
      </c>
      <c r="B714" s="362"/>
      <c r="C714" s="279">
        <v>4301</v>
      </c>
      <c r="D714" s="311" t="s">
        <v>237</v>
      </c>
      <c r="E714" s="281">
        <f t="shared" ref="E714:E719" si="160">F714+G714+H714</f>
        <v>0</v>
      </c>
      <c r="F714" s="152"/>
      <c r="G714" s="153"/>
      <c r="H714" s="1406"/>
      <c r="I714" s="152"/>
      <c r="J714" s="153"/>
      <c r="K714" s="1406"/>
      <c r="L714" s="281">
        <f t="shared" ref="L714:L719" si="161">I714+J714+K714</f>
        <v>0</v>
      </c>
      <c r="M714" s="12" t="str">
        <f t="shared" si="153"/>
        <v/>
      </c>
      <c r="N714" s="13"/>
    </row>
    <row r="715" spans="1:14" hidden="1">
      <c r="A715" s="14">
        <v>398</v>
      </c>
      <c r="B715" s="362"/>
      <c r="C715" s="293">
        <v>4302</v>
      </c>
      <c r="D715" s="363" t="s">
        <v>238</v>
      </c>
      <c r="E715" s="295">
        <f t="shared" si="160"/>
        <v>0</v>
      </c>
      <c r="F715" s="158"/>
      <c r="G715" s="159"/>
      <c r="H715" s="1408"/>
      <c r="I715" s="158"/>
      <c r="J715" s="159"/>
      <c r="K715" s="1408"/>
      <c r="L715" s="295">
        <f t="shared" si="161"/>
        <v>0</v>
      </c>
      <c r="M715" s="12" t="str">
        <f t="shared" si="153"/>
        <v/>
      </c>
      <c r="N715" s="13"/>
    </row>
    <row r="716" spans="1:14" hidden="1">
      <c r="A716" s="14">
        <v>399</v>
      </c>
      <c r="B716" s="362"/>
      <c r="C716" s="285">
        <v>4309</v>
      </c>
      <c r="D716" s="301" t="s">
        <v>239</v>
      </c>
      <c r="E716" s="287">
        <f t="shared" si="160"/>
        <v>0</v>
      </c>
      <c r="F716" s="173"/>
      <c r="G716" s="174"/>
      <c r="H716" s="1409"/>
      <c r="I716" s="173"/>
      <c r="J716" s="174"/>
      <c r="K716" s="1409"/>
      <c r="L716" s="287">
        <f t="shared" si="161"/>
        <v>0</v>
      </c>
      <c r="M716" s="12" t="str">
        <f t="shared" si="153"/>
        <v/>
      </c>
      <c r="N716" s="13"/>
    </row>
    <row r="717" spans="1:14" hidden="1">
      <c r="A717" s="14">
        <v>400</v>
      </c>
      <c r="B717" s="272">
        <v>4400</v>
      </c>
      <c r="C717" s="1960" t="s">
        <v>1642</v>
      </c>
      <c r="D717" s="1961"/>
      <c r="E717" s="310">
        <f t="shared" si="160"/>
        <v>0</v>
      </c>
      <c r="F717" s="1410"/>
      <c r="G717" s="1411"/>
      <c r="H717" s="1412"/>
      <c r="I717" s="1410"/>
      <c r="J717" s="1411"/>
      <c r="K717" s="1412"/>
      <c r="L717" s="310">
        <f t="shared" si="161"/>
        <v>0</v>
      </c>
      <c r="M717" s="12" t="str">
        <f t="shared" si="153"/>
        <v/>
      </c>
      <c r="N717" s="13"/>
    </row>
    <row r="718" spans="1:14" hidden="1">
      <c r="A718" s="14">
        <v>401</v>
      </c>
      <c r="B718" s="272">
        <v>4500</v>
      </c>
      <c r="C718" s="1960" t="s">
        <v>1643</v>
      </c>
      <c r="D718" s="1961"/>
      <c r="E718" s="310">
        <f t="shared" si="160"/>
        <v>0</v>
      </c>
      <c r="F718" s="1410"/>
      <c r="G718" s="1411"/>
      <c r="H718" s="1412"/>
      <c r="I718" s="1410"/>
      <c r="J718" s="1411"/>
      <c r="K718" s="1412"/>
      <c r="L718" s="310">
        <f t="shared" si="161"/>
        <v>0</v>
      </c>
      <c r="M718" s="12" t="str">
        <f t="shared" si="153"/>
        <v/>
      </c>
      <c r="N718" s="13"/>
    </row>
    <row r="719" spans="1:14" hidden="1">
      <c r="A719" s="40">
        <v>404</v>
      </c>
      <c r="B719" s="272">
        <v>4600</v>
      </c>
      <c r="C719" s="1962" t="s">
        <v>240</v>
      </c>
      <c r="D719" s="1963"/>
      <c r="E719" s="310">
        <f t="shared" si="160"/>
        <v>0</v>
      </c>
      <c r="F719" s="1410"/>
      <c r="G719" s="1411"/>
      <c r="H719" s="1412"/>
      <c r="I719" s="1410"/>
      <c r="J719" s="1411"/>
      <c r="K719" s="1412"/>
      <c r="L719" s="310">
        <f t="shared" si="161"/>
        <v>0</v>
      </c>
      <c r="M719" s="12" t="str">
        <f t="shared" si="153"/>
        <v/>
      </c>
      <c r="N719" s="13"/>
    </row>
    <row r="720" spans="1:14" hidden="1">
      <c r="A720" s="40">
        <v>404</v>
      </c>
      <c r="B720" s="272">
        <v>4900</v>
      </c>
      <c r="C720" s="1960" t="s">
        <v>267</v>
      </c>
      <c r="D720" s="1961"/>
      <c r="E720" s="310">
        <f t="shared" ref="E720:L720" si="162">+E721+E722</f>
        <v>0</v>
      </c>
      <c r="F720" s="274">
        <f t="shared" si="162"/>
        <v>0</v>
      </c>
      <c r="G720" s="275">
        <f t="shared" si="162"/>
        <v>0</v>
      </c>
      <c r="H720" s="276">
        <f>+H721+H722</f>
        <v>0</v>
      </c>
      <c r="I720" s="274">
        <f t="shared" si="162"/>
        <v>0</v>
      </c>
      <c r="J720" s="275">
        <f t="shared" si="162"/>
        <v>0</v>
      </c>
      <c r="K720" s="276">
        <f t="shared" si="162"/>
        <v>0</v>
      </c>
      <c r="L720" s="310">
        <f t="shared" si="162"/>
        <v>0</v>
      </c>
      <c r="M720" s="12" t="str">
        <f t="shared" si="153"/>
        <v/>
      </c>
      <c r="N720" s="13"/>
    </row>
    <row r="721" spans="1:14" hidden="1">
      <c r="A721" s="22">
        <v>440</v>
      </c>
      <c r="B721" s="362"/>
      <c r="C721" s="279">
        <v>4901</v>
      </c>
      <c r="D721" s="364" t="s">
        <v>268</v>
      </c>
      <c r="E721" s="281">
        <f>F721+G721+H721</f>
        <v>0</v>
      </c>
      <c r="F721" s="152"/>
      <c r="G721" s="153"/>
      <c r="H721" s="1406"/>
      <c r="I721" s="152"/>
      <c r="J721" s="153"/>
      <c r="K721" s="1406"/>
      <c r="L721" s="281">
        <f>I721+J721+K721</f>
        <v>0</v>
      </c>
      <c r="M721" s="12" t="str">
        <f t="shared" si="153"/>
        <v/>
      </c>
      <c r="N721" s="13"/>
    </row>
    <row r="722" spans="1:14" hidden="1">
      <c r="A722" s="22">
        <v>450</v>
      </c>
      <c r="B722" s="362"/>
      <c r="C722" s="285">
        <v>4902</v>
      </c>
      <c r="D722" s="301" t="s">
        <v>269</v>
      </c>
      <c r="E722" s="287">
        <f>F722+G722+H722</f>
        <v>0</v>
      </c>
      <c r="F722" s="173"/>
      <c r="G722" s="174"/>
      <c r="H722" s="1409"/>
      <c r="I722" s="173"/>
      <c r="J722" s="174"/>
      <c r="K722" s="1409"/>
      <c r="L722" s="287">
        <f>I722+J722+K722</f>
        <v>0</v>
      </c>
      <c r="M722" s="12" t="str">
        <f t="shared" si="153"/>
        <v/>
      </c>
      <c r="N722" s="13"/>
    </row>
    <row r="723" spans="1:14" hidden="1">
      <c r="A723" s="22">
        <v>495</v>
      </c>
      <c r="B723" s="365">
        <v>5100</v>
      </c>
      <c r="C723" s="1958" t="s">
        <v>241</v>
      </c>
      <c r="D723" s="1959"/>
      <c r="E723" s="310">
        <f>F723+G723+H723</f>
        <v>0</v>
      </c>
      <c r="F723" s="1410"/>
      <c r="G723" s="1411"/>
      <c r="H723" s="1412"/>
      <c r="I723" s="1410"/>
      <c r="J723" s="1411"/>
      <c r="K723" s="1412"/>
      <c r="L723" s="310">
        <f>I723+J723+K723</f>
        <v>0</v>
      </c>
      <c r="M723" s="12" t="str">
        <f t="shared" si="153"/>
        <v/>
      </c>
      <c r="N723" s="13"/>
    </row>
    <row r="724" spans="1:14">
      <c r="A724" s="23">
        <v>500</v>
      </c>
      <c r="B724" s="365">
        <v>5200</v>
      </c>
      <c r="C724" s="1958" t="s">
        <v>242</v>
      </c>
      <c r="D724" s="1959"/>
      <c r="E724" s="310">
        <f t="shared" ref="E724:L724" si="163">SUM(E725:E731)</f>
        <v>0</v>
      </c>
      <c r="F724" s="274">
        <f t="shared" si="163"/>
        <v>0</v>
      </c>
      <c r="G724" s="275">
        <f t="shared" si="163"/>
        <v>0</v>
      </c>
      <c r="H724" s="276">
        <f>SUM(H725:H731)</f>
        <v>0</v>
      </c>
      <c r="I724" s="274">
        <f t="shared" si="163"/>
        <v>6000</v>
      </c>
      <c r="J724" s="275">
        <f t="shared" si="163"/>
        <v>0</v>
      </c>
      <c r="K724" s="276">
        <f t="shared" si="163"/>
        <v>0</v>
      </c>
      <c r="L724" s="310">
        <f t="shared" si="163"/>
        <v>6000</v>
      </c>
      <c r="M724" s="12">
        <f t="shared" si="153"/>
        <v>1</v>
      </c>
      <c r="N724" s="13"/>
    </row>
    <row r="725" spans="1:14" hidden="1">
      <c r="A725" s="23">
        <v>505</v>
      </c>
      <c r="B725" s="366"/>
      <c r="C725" s="367">
        <v>5201</v>
      </c>
      <c r="D725" s="368" t="s">
        <v>243</v>
      </c>
      <c r="E725" s="281">
        <f t="shared" ref="E725:E731" si="164">F725+G725+H725</f>
        <v>0</v>
      </c>
      <c r="F725" s="152"/>
      <c r="G725" s="153"/>
      <c r="H725" s="1406"/>
      <c r="I725" s="152"/>
      <c r="J725" s="153"/>
      <c r="K725" s="1406"/>
      <c r="L725" s="281">
        <f t="shared" ref="L725:L731" si="165">I725+J725+K725</f>
        <v>0</v>
      </c>
      <c r="M725" s="12" t="str">
        <f t="shared" si="153"/>
        <v/>
      </c>
      <c r="N725" s="13"/>
    </row>
    <row r="726" spans="1:14" hidden="1">
      <c r="A726" s="23">
        <v>510</v>
      </c>
      <c r="B726" s="366"/>
      <c r="C726" s="369">
        <v>5202</v>
      </c>
      <c r="D726" s="370" t="s">
        <v>244</v>
      </c>
      <c r="E726" s="295">
        <f t="shared" si="164"/>
        <v>0</v>
      </c>
      <c r="F726" s="158"/>
      <c r="G726" s="159"/>
      <c r="H726" s="1408"/>
      <c r="I726" s="158"/>
      <c r="J726" s="159"/>
      <c r="K726" s="1408"/>
      <c r="L726" s="295">
        <f t="shared" si="165"/>
        <v>0</v>
      </c>
      <c r="M726" s="12" t="str">
        <f t="shared" si="153"/>
        <v/>
      </c>
      <c r="N726" s="13"/>
    </row>
    <row r="727" spans="1:14">
      <c r="A727" s="23">
        <v>515</v>
      </c>
      <c r="B727" s="366"/>
      <c r="C727" s="369">
        <v>5203</v>
      </c>
      <c r="D727" s="370" t="s">
        <v>609</v>
      </c>
      <c r="E727" s="295">
        <f t="shared" si="164"/>
        <v>0</v>
      </c>
      <c r="F727" s="158"/>
      <c r="G727" s="159"/>
      <c r="H727" s="1408"/>
      <c r="I727" s="158">
        <v>6000</v>
      </c>
      <c r="J727" s="159">
        <v>0</v>
      </c>
      <c r="K727" s="1408">
        <v>0</v>
      </c>
      <c r="L727" s="295">
        <f t="shared" si="165"/>
        <v>6000</v>
      </c>
      <c r="M727" s="12">
        <f t="shared" si="153"/>
        <v>1</v>
      </c>
      <c r="N727" s="13"/>
    </row>
    <row r="728" spans="1:14" hidden="1">
      <c r="A728" s="23">
        <v>520</v>
      </c>
      <c r="B728" s="366"/>
      <c r="C728" s="369">
        <v>5204</v>
      </c>
      <c r="D728" s="370" t="s">
        <v>610</v>
      </c>
      <c r="E728" s="295">
        <f t="shared" si="164"/>
        <v>0</v>
      </c>
      <c r="F728" s="158"/>
      <c r="G728" s="159"/>
      <c r="H728" s="1408"/>
      <c r="I728" s="158"/>
      <c r="J728" s="159"/>
      <c r="K728" s="1408"/>
      <c r="L728" s="295">
        <f t="shared" si="165"/>
        <v>0</v>
      </c>
      <c r="M728" s="12" t="str">
        <f t="shared" si="153"/>
        <v/>
      </c>
      <c r="N728" s="13"/>
    </row>
    <row r="729" spans="1:14" hidden="1">
      <c r="A729" s="23">
        <v>525</v>
      </c>
      <c r="B729" s="366"/>
      <c r="C729" s="369">
        <v>5205</v>
      </c>
      <c r="D729" s="370" t="s">
        <v>611</v>
      </c>
      <c r="E729" s="295">
        <f t="shared" si="164"/>
        <v>0</v>
      </c>
      <c r="F729" s="158"/>
      <c r="G729" s="159"/>
      <c r="H729" s="1408"/>
      <c r="I729" s="158"/>
      <c r="J729" s="159"/>
      <c r="K729" s="1408"/>
      <c r="L729" s="295">
        <f t="shared" si="165"/>
        <v>0</v>
      </c>
      <c r="M729" s="12" t="str">
        <f t="shared" si="153"/>
        <v/>
      </c>
      <c r="N729" s="13"/>
    </row>
    <row r="730" spans="1:14" hidden="1">
      <c r="A730" s="22">
        <v>635</v>
      </c>
      <c r="B730" s="366"/>
      <c r="C730" s="369">
        <v>5206</v>
      </c>
      <c r="D730" s="370" t="s">
        <v>612</v>
      </c>
      <c r="E730" s="295">
        <f t="shared" si="164"/>
        <v>0</v>
      </c>
      <c r="F730" s="158"/>
      <c r="G730" s="159"/>
      <c r="H730" s="1408"/>
      <c r="I730" s="158"/>
      <c r="J730" s="159"/>
      <c r="K730" s="1408"/>
      <c r="L730" s="295">
        <f t="shared" si="165"/>
        <v>0</v>
      </c>
      <c r="M730" s="12" t="str">
        <f t="shared" si="153"/>
        <v/>
      </c>
      <c r="N730" s="13"/>
    </row>
    <row r="731" spans="1:14" hidden="1">
      <c r="A731" s="23">
        <v>640</v>
      </c>
      <c r="B731" s="366"/>
      <c r="C731" s="371">
        <v>5219</v>
      </c>
      <c r="D731" s="372" t="s">
        <v>613</v>
      </c>
      <c r="E731" s="287">
        <f t="shared" si="164"/>
        <v>0</v>
      </c>
      <c r="F731" s="173"/>
      <c r="G731" s="174"/>
      <c r="H731" s="1409"/>
      <c r="I731" s="173"/>
      <c r="J731" s="174"/>
      <c r="K731" s="1409"/>
      <c r="L731" s="287">
        <f t="shared" si="165"/>
        <v>0</v>
      </c>
      <c r="M731" s="12" t="str">
        <f t="shared" si="153"/>
        <v/>
      </c>
      <c r="N731" s="13"/>
    </row>
    <row r="732" spans="1:14" hidden="1">
      <c r="A732" s="23">
        <v>645</v>
      </c>
      <c r="B732" s="365">
        <v>5300</v>
      </c>
      <c r="C732" s="1958" t="s">
        <v>614</v>
      </c>
      <c r="D732" s="1959"/>
      <c r="E732" s="310">
        <f t="shared" ref="E732:L732" si="166">SUM(E733:E734)</f>
        <v>0</v>
      </c>
      <c r="F732" s="274">
        <f t="shared" si="166"/>
        <v>0</v>
      </c>
      <c r="G732" s="275">
        <f t="shared" si="166"/>
        <v>0</v>
      </c>
      <c r="H732" s="276">
        <f>SUM(H733:H734)</f>
        <v>0</v>
      </c>
      <c r="I732" s="274">
        <f t="shared" si="166"/>
        <v>0</v>
      </c>
      <c r="J732" s="275">
        <f t="shared" si="166"/>
        <v>0</v>
      </c>
      <c r="K732" s="276">
        <f t="shared" si="166"/>
        <v>0</v>
      </c>
      <c r="L732" s="310">
        <f t="shared" si="166"/>
        <v>0</v>
      </c>
      <c r="M732" s="12" t="str">
        <f t="shared" si="153"/>
        <v/>
      </c>
      <c r="N732" s="13"/>
    </row>
    <row r="733" spans="1:14" hidden="1">
      <c r="A733" s="23">
        <v>650</v>
      </c>
      <c r="B733" s="366"/>
      <c r="C733" s="367">
        <v>5301</v>
      </c>
      <c r="D733" s="368" t="s">
        <v>301</v>
      </c>
      <c r="E733" s="281">
        <f>F733+G733+H733</f>
        <v>0</v>
      </c>
      <c r="F733" s="152"/>
      <c r="G733" s="153"/>
      <c r="H733" s="1406"/>
      <c r="I733" s="152"/>
      <c r="J733" s="153"/>
      <c r="K733" s="1406"/>
      <c r="L733" s="281">
        <f>I733+J733+K733</f>
        <v>0</v>
      </c>
      <c r="M733" s="12" t="str">
        <f t="shared" si="153"/>
        <v/>
      </c>
      <c r="N733" s="13"/>
    </row>
    <row r="734" spans="1:14" hidden="1">
      <c r="A734" s="22">
        <v>655</v>
      </c>
      <c r="B734" s="366"/>
      <c r="C734" s="371">
        <v>5309</v>
      </c>
      <c r="D734" s="372" t="s">
        <v>615</v>
      </c>
      <c r="E734" s="287">
        <f>F734+G734+H734</f>
        <v>0</v>
      </c>
      <c r="F734" s="173"/>
      <c r="G734" s="174"/>
      <c r="H734" s="1409"/>
      <c r="I734" s="173"/>
      <c r="J734" s="174"/>
      <c r="K734" s="1409"/>
      <c r="L734" s="287">
        <f>I734+J734+K734</f>
        <v>0</v>
      </c>
      <c r="M734" s="12" t="str">
        <f t="shared" si="153"/>
        <v/>
      </c>
      <c r="N734" s="13"/>
    </row>
    <row r="735" spans="1:14" hidden="1">
      <c r="A735" s="22">
        <v>665</v>
      </c>
      <c r="B735" s="365">
        <v>5400</v>
      </c>
      <c r="C735" s="1958" t="s">
        <v>672</v>
      </c>
      <c r="D735" s="1959"/>
      <c r="E735" s="310">
        <f>F735+G735+H735</f>
        <v>0</v>
      </c>
      <c r="F735" s="1410"/>
      <c r="G735" s="1411"/>
      <c r="H735" s="1412"/>
      <c r="I735" s="1410"/>
      <c r="J735" s="1411"/>
      <c r="K735" s="1412"/>
      <c r="L735" s="310">
        <f>I735+J735+K735</f>
        <v>0</v>
      </c>
      <c r="M735" s="12" t="str">
        <f t="shared" si="153"/>
        <v/>
      </c>
      <c r="N735" s="13"/>
    </row>
    <row r="736" spans="1:14" hidden="1">
      <c r="A736" s="22">
        <v>675</v>
      </c>
      <c r="B736" s="272">
        <v>5500</v>
      </c>
      <c r="C736" s="1960" t="s">
        <v>673</v>
      </c>
      <c r="D736" s="1961"/>
      <c r="E736" s="310">
        <f t="shared" ref="E736:L736" si="167">SUM(E737:E740)</f>
        <v>0</v>
      </c>
      <c r="F736" s="274">
        <f t="shared" si="167"/>
        <v>0</v>
      </c>
      <c r="G736" s="275">
        <f t="shared" si="167"/>
        <v>0</v>
      </c>
      <c r="H736" s="276">
        <f>SUM(H737:H740)</f>
        <v>0</v>
      </c>
      <c r="I736" s="274">
        <f t="shared" si="167"/>
        <v>0</v>
      </c>
      <c r="J736" s="275">
        <f t="shared" si="167"/>
        <v>0</v>
      </c>
      <c r="K736" s="276">
        <f t="shared" si="167"/>
        <v>0</v>
      </c>
      <c r="L736" s="310">
        <f t="shared" si="167"/>
        <v>0</v>
      </c>
      <c r="M736" s="12" t="str">
        <f t="shared" si="153"/>
        <v/>
      </c>
      <c r="N736" s="13"/>
    </row>
    <row r="737" spans="1:14" hidden="1">
      <c r="A737" s="22">
        <v>685</v>
      </c>
      <c r="B737" s="362"/>
      <c r="C737" s="279">
        <v>5501</v>
      </c>
      <c r="D737" s="311" t="s">
        <v>674</v>
      </c>
      <c r="E737" s="281">
        <f>F737+G737+H737</f>
        <v>0</v>
      </c>
      <c r="F737" s="152"/>
      <c r="G737" s="153"/>
      <c r="H737" s="1406"/>
      <c r="I737" s="152"/>
      <c r="J737" s="153"/>
      <c r="K737" s="1406"/>
      <c r="L737" s="281">
        <f>I737+J737+K737</f>
        <v>0</v>
      </c>
      <c r="M737" s="12" t="str">
        <f t="shared" si="153"/>
        <v/>
      </c>
      <c r="N737" s="13"/>
    </row>
    <row r="738" spans="1:14" hidden="1">
      <c r="A738" s="23">
        <v>690</v>
      </c>
      <c r="B738" s="362"/>
      <c r="C738" s="293">
        <v>5502</v>
      </c>
      <c r="D738" s="294" t="s">
        <v>675</v>
      </c>
      <c r="E738" s="295">
        <f>F738+G738+H738</f>
        <v>0</v>
      </c>
      <c r="F738" s="158"/>
      <c r="G738" s="159"/>
      <c r="H738" s="1408"/>
      <c r="I738" s="158"/>
      <c r="J738" s="159"/>
      <c r="K738" s="1408"/>
      <c r="L738" s="295">
        <f>I738+J738+K738</f>
        <v>0</v>
      </c>
      <c r="M738" s="12" t="str">
        <f t="shared" si="153"/>
        <v/>
      </c>
      <c r="N738" s="13"/>
    </row>
    <row r="739" spans="1:14" hidden="1">
      <c r="A739" s="23">
        <v>695</v>
      </c>
      <c r="B739" s="362"/>
      <c r="C739" s="293">
        <v>5503</v>
      </c>
      <c r="D739" s="363" t="s">
        <v>676</v>
      </c>
      <c r="E739" s="295">
        <f>F739+G739+H739</f>
        <v>0</v>
      </c>
      <c r="F739" s="158"/>
      <c r="G739" s="159"/>
      <c r="H739" s="1408"/>
      <c r="I739" s="158"/>
      <c r="J739" s="159"/>
      <c r="K739" s="1408"/>
      <c r="L739" s="295">
        <f>I739+J739+K739</f>
        <v>0</v>
      </c>
      <c r="M739" s="12" t="str">
        <f t="shared" si="153"/>
        <v/>
      </c>
      <c r="N739" s="13"/>
    </row>
    <row r="740" spans="1:14" hidden="1">
      <c r="A740" s="22">
        <v>700</v>
      </c>
      <c r="B740" s="362"/>
      <c r="C740" s="285">
        <v>5504</v>
      </c>
      <c r="D740" s="339" t="s">
        <v>677</v>
      </c>
      <c r="E740" s="287">
        <f>F740+G740+H740</f>
        <v>0</v>
      </c>
      <c r="F740" s="173"/>
      <c r="G740" s="174"/>
      <c r="H740" s="1409"/>
      <c r="I740" s="173"/>
      <c r="J740" s="174"/>
      <c r="K740" s="1409"/>
      <c r="L740" s="287">
        <f>I740+J740+K740</f>
        <v>0</v>
      </c>
      <c r="M740" s="12" t="str">
        <f t="shared" si="153"/>
        <v/>
      </c>
      <c r="N740" s="13"/>
    </row>
    <row r="741" spans="1:14" hidden="1">
      <c r="A741" s="22">
        <v>710</v>
      </c>
      <c r="B741" s="365">
        <v>5700</v>
      </c>
      <c r="C741" s="1953" t="s">
        <v>899</v>
      </c>
      <c r="D741" s="1954"/>
      <c r="E741" s="310">
        <f>SUM(E742:E744)</f>
        <v>0</v>
      </c>
      <c r="F741" s="1458">
        <v>0</v>
      </c>
      <c r="G741" s="1458">
        <v>0</v>
      </c>
      <c r="H741" s="1458">
        <v>0</v>
      </c>
      <c r="I741" s="1458">
        <v>0</v>
      </c>
      <c r="J741" s="1458">
        <v>0</v>
      </c>
      <c r="K741" s="1458">
        <v>0</v>
      </c>
      <c r="L741" s="310">
        <f>SUM(L742:L744)</f>
        <v>0</v>
      </c>
      <c r="M741" s="12" t="str">
        <f t="shared" si="153"/>
        <v/>
      </c>
      <c r="N741" s="13"/>
    </row>
    <row r="742" spans="1:14" hidden="1">
      <c r="A742" s="23">
        <v>715</v>
      </c>
      <c r="B742" s="366"/>
      <c r="C742" s="367">
        <v>5701</v>
      </c>
      <c r="D742" s="368" t="s">
        <v>678</v>
      </c>
      <c r="E742" s="281">
        <f>F742+G742+H742</f>
        <v>0</v>
      </c>
      <c r="F742" s="1459">
        <v>0</v>
      </c>
      <c r="G742" s="1459">
        <v>0</v>
      </c>
      <c r="H742" s="1460">
        <v>0</v>
      </c>
      <c r="I742" s="1711">
        <v>0</v>
      </c>
      <c r="J742" s="1459">
        <v>0</v>
      </c>
      <c r="K742" s="1459">
        <v>0</v>
      </c>
      <c r="L742" s="281">
        <f>I742+J742+K742</f>
        <v>0</v>
      </c>
      <c r="M742" s="12" t="str">
        <f t="shared" si="153"/>
        <v/>
      </c>
      <c r="N742" s="13"/>
    </row>
    <row r="743" spans="1:14" hidden="1">
      <c r="A743" s="23">
        <v>720</v>
      </c>
      <c r="B743" s="366"/>
      <c r="C743" s="373">
        <v>5702</v>
      </c>
      <c r="D743" s="374" t="s">
        <v>679</v>
      </c>
      <c r="E743" s="314">
        <f>F743+G743+H743</f>
        <v>0</v>
      </c>
      <c r="F743" s="1459">
        <v>0</v>
      </c>
      <c r="G743" s="1459">
        <v>0</v>
      </c>
      <c r="H743" s="1460">
        <v>0</v>
      </c>
      <c r="I743" s="1711">
        <v>0</v>
      </c>
      <c r="J743" s="1459">
        <v>0</v>
      </c>
      <c r="K743" s="1459">
        <v>0</v>
      </c>
      <c r="L743" s="314">
        <f>I743+J743+K743</f>
        <v>0</v>
      </c>
      <c r="M743" s="12" t="str">
        <f t="shared" si="153"/>
        <v/>
      </c>
      <c r="N743" s="13"/>
    </row>
    <row r="744" spans="1:14" hidden="1">
      <c r="A744" s="23">
        <v>725</v>
      </c>
      <c r="B744" s="292"/>
      <c r="C744" s="375">
        <v>4071</v>
      </c>
      <c r="D744" s="376" t="s">
        <v>680</v>
      </c>
      <c r="E744" s="377">
        <f>F744+G744+H744</f>
        <v>0</v>
      </c>
      <c r="F744" s="1459">
        <v>0</v>
      </c>
      <c r="G744" s="1459">
        <v>0</v>
      </c>
      <c r="H744" s="1460">
        <v>0</v>
      </c>
      <c r="I744" s="1711">
        <v>0</v>
      </c>
      <c r="J744" s="1459">
        <v>0</v>
      </c>
      <c r="K744" s="1459">
        <v>0</v>
      </c>
      <c r="L744" s="377">
        <f>I744+J744+K744</f>
        <v>0</v>
      </c>
      <c r="M744" s="12" t="str">
        <f t="shared" si="153"/>
        <v/>
      </c>
      <c r="N744" s="13"/>
    </row>
    <row r="745" spans="1:14" hidden="1">
      <c r="A745" s="23">
        <v>730</v>
      </c>
      <c r="B745" s="571"/>
      <c r="C745" s="1955" t="s">
        <v>681</v>
      </c>
      <c r="D745" s="1956"/>
      <c r="E745" s="1426"/>
      <c r="F745" s="1426"/>
      <c r="G745" s="1426"/>
      <c r="H745" s="1426"/>
      <c r="I745" s="1426"/>
      <c r="J745" s="1426"/>
      <c r="K745" s="1426"/>
      <c r="L745" s="1427"/>
      <c r="M745" s="12" t="str">
        <f t="shared" si="153"/>
        <v/>
      </c>
      <c r="N745" s="13"/>
    </row>
    <row r="746" spans="1:14" hidden="1">
      <c r="A746" s="23">
        <v>735</v>
      </c>
      <c r="B746" s="381">
        <v>98</v>
      </c>
      <c r="C746" s="1955" t="s">
        <v>681</v>
      </c>
      <c r="D746" s="1956"/>
      <c r="E746" s="382">
        <f>F746+G746+H746</f>
        <v>0</v>
      </c>
      <c r="F746" s="1417"/>
      <c r="G746" s="1418"/>
      <c r="H746" s="1419"/>
      <c r="I746" s="1448">
        <v>0</v>
      </c>
      <c r="J746" s="1449">
        <v>0</v>
      </c>
      <c r="K746" s="1450">
        <v>0</v>
      </c>
      <c r="L746" s="382">
        <f>I746+J746+K746</f>
        <v>0</v>
      </c>
      <c r="M746" s="12" t="str">
        <f t="shared" si="153"/>
        <v/>
      </c>
      <c r="N746" s="13"/>
    </row>
    <row r="747" spans="1:14" hidden="1">
      <c r="A747" s="23">
        <v>740</v>
      </c>
      <c r="B747" s="1421"/>
      <c r="C747" s="1422"/>
      <c r="D747" s="1423"/>
      <c r="E747" s="269"/>
      <c r="F747" s="269"/>
      <c r="G747" s="269"/>
      <c r="H747" s="269"/>
      <c r="I747" s="269"/>
      <c r="J747" s="269"/>
      <c r="K747" s="269"/>
      <c r="L747" s="270"/>
      <c r="M747" s="12" t="str">
        <f t="shared" si="153"/>
        <v/>
      </c>
      <c r="N747" s="73" t="str">
        <f>LEFT(C629,1)</f>
        <v>3</v>
      </c>
    </row>
    <row r="748" spans="1:14" hidden="1">
      <c r="A748" s="23">
        <v>745</v>
      </c>
      <c r="B748" s="1424"/>
      <c r="C748" s="111"/>
      <c r="D748" s="1425"/>
      <c r="E748" s="218"/>
      <c r="F748" s="218"/>
      <c r="G748" s="218"/>
      <c r="H748" s="218"/>
      <c r="I748" s="218"/>
      <c r="J748" s="218"/>
      <c r="K748" s="218"/>
      <c r="L748" s="389"/>
      <c r="M748" s="7" t="str">
        <f t="shared" si="153"/>
        <v/>
      </c>
    </row>
    <row r="749" spans="1:14" hidden="1">
      <c r="A749" s="22">
        <v>750</v>
      </c>
      <c r="B749" s="1424"/>
      <c r="C749" s="111"/>
      <c r="D749" s="1425"/>
      <c r="E749" s="218"/>
      <c r="F749" s="218"/>
      <c r="G749" s="218"/>
      <c r="H749" s="218"/>
      <c r="I749" s="218"/>
      <c r="J749" s="218"/>
      <c r="K749" s="218"/>
      <c r="L749" s="389"/>
      <c r="M749" s="7" t="str">
        <f t="shared" si="153"/>
        <v/>
      </c>
    </row>
    <row r="750" spans="1:14" ht="19.5" thickBot="1">
      <c r="A750" s="23">
        <v>755</v>
      </c>
      <c r="B750" s="1451"/>
      <c r="C750" s="393" t="s">
        <v>727</v>
      </c>
      <c r="D750" s="1420">
        <f>+B750</f>
        <v>0</v>
      </c>
      <c r="E750" s="395">
        <f t="shared" ref="E750:L750" si="168">SUM(E632,E635,E641,E649,E650,E668,E672,E678,E681,E682,E683,E684,E688,E697,E703,E704,E705,E706,E713,E717,E718,E719,E720,E723,E724,E732,E735,E736,E741)+E746</f>
        <v>0</v>
      </c>
      <c r="F750" s="396">
        <f t="shared" si="168"/>
        <v>0</v>
      </c>
      <c r="G750" s="397">
        <f t="shared" si="168"/>
        <v>0</v>
      </c>
      <c r="H750" s="398">
        <f t="shared" si="168"/>
        <v>0</v>
      </c>
      <c r="I750" s="396">
        <f t="shared" si="168"/>
        <v>383001</v>
      </c>
      <c r="J750" s="397">
        <f t="shared" si="168"/>
        <v>0</v>
      </c>
      <c r="K750" s="398">
        <f t="shared" si="168"/>
        <v>0</v>
      </c>
      <c r="L750" s="395">
        <f t="shared" si="168"/>
        <v>383001</v>
      </c>
      <c r="M750" s="1821">
        <f t="shared" si="153"/>
        <v>1</v>
      </c>
      <c r="N750" s="65"/>
    </row>
    <row r="751" spans="1:14" ht="19.5" thickTop="1">
      <c r="A751" s="23">
        <v>760</v>
      </c>
      <c r="B751" s="79" t="s">
        <v>120</v>
      </c>
      <c r="C751" s="1"/>
      <c r="L751" s="6"/>
      <c r="M751" s="1821">
        <f>(IF($E750&lt;&gt;0,$M$2,IF($L750&lt;&gt;0,$M$2,"")))</f>
        <v>1</v>
      </c>
      <c r="N751" s="65"/>
    </row>
    <row r="752" spans="1:14" ht="18.75">
      <c r="A752" s="22">
        <v>765</v>
      </c>
      <c r="B752" s="1355"/>
      <c r="C752" s="1355"/>
      <c r="D752" s="1356"/>
      <c r="E752" s="1355"/>
      <c r="F752" s="1355"/>
      <c r="G752" s="1355"/>
      <c r="H752" s="1355"/>
      <c r="I752" s="1355"/>
      <c r="J752" s="1355"/>
      <c r="K752" s="1355"/>
      <c r="L752" s="1357"/>
      <c r="M752" s="1821">
        <f>(IF($E750&lt;&gt;0,$M$2,IF($L750&lt;&gt;0,$M$2,"")))</f>
        <v>1</v>
      </c>
      <c r="N752" s="65"/>
    </row>
    <row r="753" spans="1:14" ht="18.75" hidden="1">
      <c r="A753" s="22">
        <v>775</v>
      </c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77"/>
      <c r="M753" s="74">
        <f>(IF(E750&lt;&gt;0,$G$2,IF(L750&lt;&gt;0,$G$2,"")))</f>
        <v>0</v>
      </c>
      <c r="N753" s="65"/>
    </row>
    <row r="754" spans="1:14" hidden="1">
      <c r="A754" s="23">
        <v>780</v>
      </c>
      <c r="B754" s="6"/>
      <c r="C754" s="6"/>
      <c r="D754" s="517"/>
      <c r="E754" s="38"/>
      <c r="F754" s="38"/>
      <c r="G754" s="38"/>
      <c r="H754" s="38"/>
      <c r="I754" s="38"/>
      <c r="J754" s="38"/>
      <c r="K754" s="38"/>
      <c r="L754" s="38"/>
      <c r="M754" s="7" t="str">
        <f>(IF($E890&lt;&gt;0,$M$2,IF($L890&lt;&gt;0,$M$2,"")))</f>
        <v/>
      </c>
    </row>
    <row r="755" spans="1:14" hidden="1">
      <c r="A755" s="23">
        <v>785</v>
      </c>
      <c r="B755" s="6"/>
      <c r="C755" s="1353"/>
      <c r="D755" s="1354"/>
      <c r="E755" s="38"/>
      <c r="F755" s="38"/>
      <c r="G755" s="38"/>
      <c r="H755" s="38"/>
      <c r="I755" s="38"/>
      <c r="J755" s="38"/>
      <c r="K755" s="38"/>
      <c r="L755" s="38"/>
      <c r="M755" s="7" t="str">
        <f>(IF($E890&lt;&gt;0,$M$2,IF($L890&lt;&gt;0,$M$2,"")))</f>
        <v/>
      </c>
    </row>
    <row r="756" spans="1:14" hidden="1">
      <c r="A756" s="23">
        <v>790</v>
      </c>
      <c r="B756" s="1945" t="str">
        <f>$B$7</f>
        <v>ОТЧЕТНИ ДАННИ ПО ЕБК ЗА ИЗПЪЛНЕНИЕТО НА БЮДЖЕТА</v>
      </c>
      <c r="C756" s="1946"/>
      <c r="D756" s="1946"/>
      <c r="E756" s="242"/>
      <c r="F756" s="242"/>
      <c r="G756" s="237"/>
      <c r="H756" s="237"/>
      <c r="I756" s="237"/>
      <c r="J756" s="237"/>
      <c r="K756" s="237"/>
      <c r="L756" s="237"/>
      <c r="M756" s="7" t="str">
        <f>(IF($E890&lt;&gt;0,$M$2,IF($L890&lt;&gt;0,$M$2,"")))</f>
        <v/>
      </c>
    </row>
    <row r="757" spans="1:14" hidden="1">
      <c r="A757" s="23">
        <v>795</v>
      </c>
      <c r="B757" s="228"/>
      <c r="C757" s="391"/>
      <c r="D757" s="400"/>
      <c r="E757" s="406" t="s">
        <v>458</v>
      </c>
      <c r="F757" s="406" t="s">
        <v>820</v>
      </c>
      <c r="G757" s="237"/>
      <c r="H757" s="1350" t="s">
        <v>1235</v>
      </c>
      <c r="I757" s="1351"/>
      <c r="J757" s="1352"/>
      <c r="K757" s="237"/>
      <c r="L757" s="237"/>
      <c r="M757" s="7" t="str">
        <f>(IF($E890&lt;&gt;0,$M$2,IF($L890&lt;&gt;0,$M$2,"")))</f>
        <v/>
      </c>
    </row>
    <row r="758" spans="1:14" ht="18.75" hidden="1">
      <c r="A758" s="22">
        <v>805</v>
      </c>
      <c r="B758" s="1937" t="str">
        <f>$B$9</f>
        <v>ДГ МЕЧТА</v>
      </c>
      <c r="C758" s="1938"/>
      <c r="D758" s="1939"/>
      <c r="E758" s="115">
        <f>$E$9</f>
        <v>45292</v>
      </c>
      <c r="F758" s="226">
        <f>$F$9</f>
        <v>45565</v>
      </c>
      <c r="G758" s="237"/>
      <c r="H758" s="237"/>
      <c r="I758" s="237"/>
      <c r="J758" s="237"/>
      <c r="K758" s="237"/>
      <c r="L758" s="237"/>
      <c r="M758" s="7" t="str">
        <f>(IF($E890&lt;&gt;0,$M$2,IF($L890&lt;&gt;0,$M$2,"")))</f>
        <v/>
      </c>
    </row>
    <row r="759" spans="1:14" hidden="1">
      <c r="A759" s="23">
        <v>810</v>
      </c>
      <c r="B759" s="227" t="str">
        <f>$B$10</f>
        <v>(наименование на разпоредителя с бюджет)</v>
      </c>
      <c r="C759" s="228"/>
      <c r="D759" s="229"/>
      <c r="E759" s="237"/>
      <c r="F759" s="237"/>
      <c r="G759" s="237"/>
      <c r="H759" s="237"/>
      <c r="I759" s="237"/>
      <c r="J759" s="237"/>
      <c r="K759" s="237"/>
      <c r="L759" s="237"/>
      <c r="M759" s="7" t="str">
        <f>(IF($E890&lt;&gt;0,$M$2,IF($L890&lt;&gt;0,$M$2,"")))</f>
        <v/>
      </c>
    </row>
    <row r="760" spans="1:14" hidden="1">
      <c r="A760" s="23">
        <v>815</v>
      </c>
      <c r="B760" s="227"/>
      <c r="C760" s="228"/>
      <c r="D760" s="229"/>
      <c r="E760" s="237"/>
      <c r="F760" s="237"/>
      <c r="G760" s="237"/>
      <c r="H760" s="237"/>
      <c r="I760" s="237"/>
      <c r="J760" s="237"/>
      <c r="K760" s="237"/>
      <c r="L760" s="237"/>
      <c r="M760" s="7" t="str">
        <f>(IF($E890&lt;&gt;0,$M$2,IF($L890&lt;&gt;0,$M$2,"")))</f>
        <v/>
      </c>
    </row>
    <row r="761" spans="1:14" ht="19.5" hidden="1">
      <c r="A761" s="28">
        <v>525</v>
      </c>
      <c r="B761" s="2005" t="e">
        <f>$B$12</f>
        <v>#N/A</v>
      </c>
      <c r="C761" s="2006"/>
      <c r="D761" s="2007"/>
      <c r="E761" s="410" t="s">
        <v>875</v>
      </c>
      <c r="F761" s="1348">
        <f>$F$12</f>
        <v>0</v>
      </c>
      <c r="G761" s="237"/>
      <c r="H761" s="237"/>
      <c r="I761" s="237"/>
      <c r="J761" s="237"/>
      <c r="K761" s="237"/>
      <c r="L761" s="237"/>
      <c r="M761" s="7" t="str">
        <f>(IF($E890&lt;&gt;0,$M$2,IF($L890&lt;&gt;0,$M$2,"")))</f>
        <v/>
      </c>
    </row>
    <row r="762" spans="1:14" hidden="1">
      <c r="A762" s="22">
        <v>820</v>
      </c>
      <c r="B762" s="233" t="str">
        <f>$B$13</f>
        <v>(наименование на първостепенния разпоредител с бюджет)</v>
      </c>
      <c r="C762" s="228"/>
      <c r="D762" s="229"/>
      <c r="E762" s="1349"/>
      <c r="F762" s="242"/>
      <c r="G762" s="237"/>
      <c r="H762" s="237"/>
      <c r="I762" s="237"/>
      <c r="J762" s="237"/>
      <c r="K762" s="237"/>
      <c r="L762" s="237"/>
      <c r="M762" s="7" t="str">
        <f>(IF($E890&lt;&gt;0,$M$2,IF($L890&lt;&gt;0,$M$2,"")))</f>
        <v/>
      </c>
    </row>
    <row r="763" spans="1:14" ht="19.5" hidden="1">
      <c r="A763" s="23">
        <v>821</v>
      </c>
      <c r="B763" s="236"/>
      <c r="C763" s="237"/>
      <c r="D763" s="124" t="s">
        <v>876</v>
      </c>
      <c r="E763" s="238">
        <f>$E$15</f>
        <v>0</v>
      </c>
      <c r="F763" s="414" t="str">
        <f>$F$15</f>
        <v>БЮДЖЕТ</v>
      </c>
      <c r="G763" s="218"/>
      <c r="H763" s="218"/>
      <c r="I763" s="218"/>
      <c r="J763" s="218"/>
      <c r="K763" s="218"/>
      <c r="L763" s="218"/>
      <c r="M763" s="7" t="str">
        <f>(IF($E890&lt;&gt;0,$M$2,IF($L890&lt;&gt;0,$M$2,"")))</f>
        <v/>
      </c>
    </row>
    <row r="764" spans="1:14" hidden="1">
      <c r="A764" s="23">
        <v>822</v>
      </c>
      <c r="B764" s="228"/>
      <c r="C764" s="391"/>
      <c r="D764" s="400"/>
      <c r="E764" s="237"/>
      <c r="F764" s="409"/>
      <c r="G764" s="409"/>
      <c r="H764" s="409"/>
      <c r="I764" s="409"/>
      <c r="J764" s="409"/>
      <c r="K764" s="409"/>
      <c r="L764" s="1365" t="s">
        <v>459</v>
      </c>
      <c r="M764" s="7" t="str">
        <f>(IF($E890&lt;&gt;0,$M$2,IF($L890&lt;&gt;0,$M$2,"")))</f>
        <v/>
      </c>
    </row>
    <row r="765" spans="1:14" ht="24.95" hidden="1" customHeight="1">
      <c r="A765" s="23">
        <v>823</v>
      </c>
      <c r="B765" s="247"/>
      <c r="C765" s="248"/>
      <c r="D765" s="249" t="s">
        <v>699</v>
      </c>
      <c r="E765" s="1981" t="str">
        <f>CONCATENATE("Уточнен план ",$C$3)</f>
        <v>Уточнен план 2024</v>
      </c>
      <c r="F765" s="1982"/>
      <c r="G765" s="1982"/>
      <c r="H765" s="1983"/>
      <c r="I765" s="1990" t="str">
        <f>CONCATENATE("Отчет ",$C$3)</f>
        <v>Отчет 2024</v>
      </c>
      <c r="J765" s="1991"/>
      <c r="K765" s="1991"/>
      <c r="L765" s="1992"/>
      <c r="M765" s="7" t="str">
        <f>(IF($E890&lt;&gt;0,$M$2,IF($L890&lt;&gt;0,$M$2,"")))</f>
        <v/>
      </c>
    </row>
    <row r="766" spans="1:14" ht="54.95" hidden="1" customHeight="1" thickBot="1">
      <c r="A766" s="23">
        <v>825</v>
      </c>
      <c r="B766" s="250" t="s">
        <v>62</v>
      </c>
      <c r="C766" s="251" t="s">
        <v>460</v>
      </c>
      <c r="D766" s="252" t="s">
        <v>700</v>
      </c>
      <c r="E766" s="1391" t="str">
        <f>$E$20</f>
        <v>Уточнен план                Общо</v>
      </c>
      <c r="F766" s="1395" t="str">
        <f>$F$20</f>
        <v>държавни дейности</v>
      </c>
      <c r="G766" s="1396" t="str">
        <f>$G$20</f>
        <v>местни дейности</v>
      </c>
      <c r="H766" s="1397" t="str">
        <f>$H$20</f>
        <v>дофинансиране</v>
      </c>
      <c r="I766" s="253" t="str">
        <f>$I$20</f>
        <v>държавни дейности -ОТЧЕТ</v>
      </c>
      <c r="J766" s="254" t="str">
        <f>$J$20</f>
        <v>местни дейности - ОТЧЕТ</v>
      </c>
      <c r="K766" s="255" t="str">
        <f>$K$20</f>
        <v>дофинансиране - ОТЧЕТ</v>
      </c>
      <c r="L766" s="1675" t="str">
        <f>$L$20</f>
        <v>ОТЧЕТ                                    ОБЩО</v>
      </c>
      <c r="M766" s="7" t="str">
        <f>(IF($E890&lt;&gt;0,$M$2,IF($L890&lt;&gt;0,$M$2,"")))</f>
        <v/>
      </c>
    </row>
    <row r="767" spans="1:14" ht="18.75" hidden="1">
      <c r="A767" s="23"/>
      <c r="B767" s="258"/>
      <c r="C767" s="259"/>
      <c r="D767" s="260" t="s">
        <v>729</v>
      </c>
      <c r="E767" s="1442" t="str">
        <f>$E$21</f>
        <v>(1)</v>
      </c>
      <c r="F767" s="143" t="str">
        <f>$F$21</f>
        <v>(2)</v>
      </c>
      <c r="G767" s="144" t="str">
        <f>$G$21</f>
        <v>(3)</v>
      </c>
      <c r="H767" s="145" t="str">
        <f>$H$21</f>
        <v>(4)</v>
      </c>
      <c r="I767" s="261" t="str">
        <f>$I$21</f>
        <v>(5)</v>
      </c>
      <c r="J767" s="262" t="str">
        <f>$J$21</f>
        <v>(6)</v>
      </c>
      <c r="K767" s="263" t="str">
        <f>$K$21</f>
        <v>(7)</v>
      </c>
      <c r="L767" s="264" t="str">
        <f>$L$21</f>
        <v>(8)</v>
      </c>
      <c r="M767" s="7" t="str">
        <f>(IF($E890&lt;&gt;0,$M$2,IF($L890&lt;&gt;0,$M$2,"")))</f>
        <v/>
      </c>
    </row>
    <row r="768" spans="1:14" hidden="1">
      <c r="A768" s="23"/>
      <c r="B768" s="1439"/>
      <c r="C768" s="1540" t="e">
        <f>VLOOKUP(D768,OP_LIST2,2,FALSE)</f>
        <v>#N/A</v>
      </c>
      <c r="D768" s="1445"/>
      <c r="E768" s="389"/>
      <c r="F768" s="1429"/>
      <c r="G768" s="1430"/>
      <c r="H768" s="1431"/>
      <c r="I768" s="1429"/>
      <c r="J768" s="1430"/>
      <c r="K768" s="1431"/>
      <c r="L768" s="1428"/>
      <c r="M768" s="7" t="str">
        <f>(IF($E890&lt;&gt;0,$M$2,IF($L890&lt;&gt;0,$M$2,"")))</f>
        <v/>
      </c>
    </row>
    <row r="769" spans="1:14" hidden="1">
      <c r="A769" s="23"/>
      <c r="B769" s="1713" t="s">
        <v>2056</v>
      </c>
      <c r="C769" s="1446">
        <f>VLOOKUP(D770,EBK_DEIN2,2,FALSE)</f>
        <v>5532</v>
      </c>
      <c r="D769" s="1445" t="s">
        <v>778</v>
      </c>
      <c r="E769" s="389"/>
      <c r="F769" s="1432"/>
      <c r="G769" s="1433"/>
      <c r="H769" s="1434"/>
      <c r="I769" s="1432"/>
      <c r="J769" s="1433"/>
      <c r="K769" s="1434"/>
      <c r="L769" s="1428"/>
      <c r="M769" s="7" t="str">
        <f>(IF($E890&lt;&gt;0,$M$2,IF($L890&lt;&gt;0,$M$2,"")))</f>
        <v/>
      </c>
    </row>
    <row r="770" spans="1:14" hidden="1">
      <c r="A770" s="23"/>
      <c r="B770" s="1438"/>
      <c r="C770" s="1531">
        <f>+C769</f>
        <v>5532</v>
      </c>
      <c r="D770" s="1440" t="s">
        <v>558</v>
      </c>
      <c r="E770" s="389"/>
      <c r="F770" s="1432"/>
      <c r="G770" s="1433"/>
      <c r="H770" s="1434"/>
      <c r="I770" s="1432"/>
      <c r="J770" s="1433"/>
      <c r="K770" s="1434"/>
      <c r="L770" s="1428"/>
      <c r="M770" s="7" t="str">
        <f>(IF($E890&lt;&gt;0,$M$2,IF($L890&lt;&gt;0,$M$2,"")))</f>
        <v/>
      </c>
    </row>
    <row r="771" spans="1:14" hidden="1">
      <c r="A771" s="23"/>
      <c r="B771" s="1443"/>
      <c r="C771" s="1441"/>
      <c r="D771" s="1444" t="s">
        <v>701</v>
      </c>
      <c r="E771" s="389"/>
      <c r="F771" s="1435"/>
      <c r="G771" s="1436"/>
      <c r="H771" s="1437"/>
      <c r="I771" s="1435"/>
      <c r="J771" s="1436"/>
      <c r="K771" s="1437"/>
      <c r="L771" s="1428"/>
      <c r="M771" s="7" t="str">
        <f>(IF($E890&lt;&gt;0,$M$2,IF($L890&lt;&gt;0,$M$2,"")))</f>
        <v/>
      </c>
    </row>
    <row r="772" spans="1:14" hidden="1">
      <c r="A772" s="23"/>
      <c r="B772" s="272">
        <v>100</v>
      </c>
      <c r="C772" s="1970" t="s">
        <v>730</v>
      </c>
      <c r="D772" s="1971"/>
      <c r="E772" s="273">
        <f t="shared" ref="E772:L772" si="169">SUM(E773:E774)</f>
        <v>0</v>
      </c>
      <c r="F772" s="274">
        <f t="shared" si="169"/>
        <v>0</v>
      </c>
      <c r="G772" s="275">
        <f t="shared" si="169"/>
        <v>0</v>
      </c>
      <c r="H772" s="276">
        <f>SUM(H773:H774)</f>
        <v>0</v>
      </c>
      <c r="I772" s="274">
        <f t="shared" si="169"/>
        <v>0</v>
      </c>
      <c r="J772" s="275">
        <f t="shared" si="169"/>
        <v>0</v>
      </c>
      <c r="K772" s="276">
        <f t="shared" si="169"/>
        <v>0</v>
      </c>
      <c r="L772" s="273">
        <f t="shared" si="169"/>
        <v>0</v>
      </c>
      <c r="M772" s="12" t="str">
        <f>(IF($E772&lt;&gt;0,$M$2,IF($L772&lt;&gt;0,$M$2,"")))</f>
        <v/>
      </c>
      <c r="N772" s="13"/>
    </row>
    <row r="773" spans="1:14" hidden="1">
      <c r="A773" s="23"/>
      <c r="B773" s="278"/>
      <c r="C773" s="279">
        <v>101</v>
      </c>
      <c r="D773" s="280" t="s">
        <v>731</v>
      </c>
      <c r="E773" s="281">
        <f>F773+G773+H773</f>
        <v>0</v>
      </c>
      <c r="F773" s="152"/>
      <c r="G773" s="153"/>
      <c r="H773" s="1406"/>
      <c r="I773" s="152"/>
      <c r="J773" s="153"/>
      <c r="K773" s="1406"/>
      <c r="L773" s="281">
        <f>I773+J773+K773</f>
        <v>0</v>
      </c>
      <c r="M773" s="12" t="str">
        <f t="shared" ref="M773:M836" si="170">(IF($E773&lt;&gt;0,$M$2,IF($L773&lt;&gt;0,$M$2,"")))</f>
        <v/>
      </c>
      <c r="N773" s="13"/>
    </row>
    <row r="774" spans="1:14" hidden="1">
      <c r="A774" s="10"/>
      <c r="B774" s="278"/>
      <c r="C774" s="285">
        <v>102</v>
      </c>
      <c r="D774" s="286" t="s">
        <v>732</v>
      </c>
      <c r="E774" s="287">
        <f>F774+G774+H774</f>
        <v>0</v>
      </c>
      <c r="F774" s="173"/>
      <c r="G774" s="174"/>
      <c r="H774" s="1409"/>
      <c r="I774" s="173"/>
      <c r="J774" s="174"/>
      <c r="K774" s="1409"/>
      <c r="L774" s="287">
        <f>I774+J774+K774</f>
        <v>0</v>
      </c>
      <c r="M774" s="12" t="str">
        <f t="shared" si="170"/>
        <v/>
      </c>
      <c r="N774" s="13"/>
    </row>
    <row r="775" spans="1:14" hidden="1">
      <c r="A775" s="10"/>
      <c r="B775" s="272">
        <v>200</v>
      </c>
      <c r="C775" s="1966" t="s">
        <v>733</v>
      </c>
      <c r="D775" s="1967"/>
      <c r="E775" s="273">
        <f t="shared" ref="E775:L775" si="171">SUM(E776:E780)</f>
        <v>0</v>
      </c>
      <c r="F775" s="274">
        <f t="shared" si="171"/>
        <v>0</v>
      </c>
      <c r="G775" s="275">
        <f t="shared" si="171"/>
        <v>0</v>
      </c>
      <c r="H775" s="276">
        <f>SUM(H776:H780)</f>
        <v>0</v>
      </c>
      <c r="I775" s="274">
        <f t="shared" si="171"/>
        <v>0</v>
      </c>
      <c r="J775" s="275">
        <f t="shared" si="171"/>
        <v>0</v>
      </c>
      <c r="K775" s="276">
        <f t="shared" si="171"/>
        <v>0</v>
      </c>
      <c r="L775" s="273">
        <f t="shared" si="171"/>
        <v>0</v>
      </c>
      <c r="M775" s="12" t="str">
        <f t="shared" si="170"/>
        <v/>
      </c>
      <c r="N775" s="13"/>
    </row>
    <row r="776" spans="1:14" hidden="1">
      <c r="A776" s="10"/>
      <c r="B776" s="291"/>
      <c r="C776" s="279">
        <v>201</v>
      </c>
      <c r="D776" s="280" t="s">
        <v>734</v>
      </c>
      <c r="E776" s="281">
        <f>F776+G776+H776</f>
        <v>0</v>
      </c>
      <c r="F776" s="152"/>
      <c r="G776" s="153"/>
      <c r="H776" s="1406"/>
      <c r="I776" s="152"/>
      <c r="J776" s="153"/>
      <c r="K776" s="1406"/>
      <c r="L776" s="281">
        <f>I776+J776+K776</f>
        <v>0</v>
      </c>
      <c r="M776" s="12" t="str">
        <f t="shared" si="170"/>
        <v/>
      </c>
      <c r="N776" s="13"/>
    </row>
    <row r="777" spans="1:14" hidden="1">
      <c r="A777" s="10"/>
      <c r="B777" s="292"/>
      <c r="C777" s="293">
        <v>202</v>
      </c>
      <c r="D777" s="294" t="s">
        <v>735</v>
      </c>
      <c r="E777" s="295">
        <f>F777+G777+H777</f>
        <v>0</v>
      </c>
      <c r="F777" s="158"/>
      <c r="G777" s="159"/>
      <c r="H777" s="1408"/>
      <c r="I777" s="158"/>
      <c r="J777" s="159"/>
      <c r="K777" s="1408"/>
      <c r="L777" s="295">
        <f>I777+J777+K777</f>
        <v>0</v>
      </c>
      <c r="M777" s="12" t="str">
        <f t="shared" si="170"/>
        <v/>
      </c>
      <c r="N777" s="13"/>
    </row>
    <row r="778" spans="1:14" ht="31.5" hidden="1">
      <c r="A778" s="10"/>
      <c r="B778" s="299"/>
      <c r="C778" s="293">
        <v>205</v>
      </c>
      <c r="D778" s="294" t="s">
        <v>586</v>
      </c>
      <c r="E778" s="295">
        <f>F778+G778+H778</f>
        <v>0</v>
      </c>
      <c r="F778" s="158"/>
      <c r="G778" s="159"/>
      <c r="H778" s="1408"/>
      <c r="I778" s="158"/>
      <c r="J778" s="159"/>
      <c r="K778" s="1408"/>
      <c r="L778" s="295">
        <f>I778+J778+K778</f>
        <v>0</v>
      </c>
      <c r="M778" s="12" t="str">
        <f t="shared" si="170"/>
        <v/>
      </c>
      <c r="N778" s="13"/>
    </row>
    <row r="779" spans="1:14" hidden="1">
      <c r="A779" s="10"/>
      <c r="B779" s="299"/>
      <c r="C779" s="293">
        <v>208</v>
      </c>
      <c r="D779" s="300" t="s">
        <v>587</v>
      </c>
      <c r="E779" s="295">
        <f>F779+G779+H779</f>
        <v>0</v>
      </c>
      <c r="F779" s="158"/>
      <c r="G779" s="159"/>
      <c r="H779" s="1408"/>
      <c r="I779" s="158"/>
      <c r="J779" s="159"/>
      <c r="K779" s="1408"/>
      <c r="L779" s="295">
        <f>I779+J779+K779</f>
        <v>0</v>
      </c>
      <c r="M779" s="12" t="str">
        <f t="shared" si="170"/>
        <v/>
      </c>
      <c r="N779" s="13"/>
    </row>
    <row r="780" spans="1:14" hidden="1">
      <c r="A780" s="10"/>
      <c r="B780" s="291"/>
      <c r="C780" s="285">
        <v>209</v>
      </c>
      <c r="D780" s="301" t="s">
        <v>588</v>
      </c>
      <c r="E780" s="287">
        <f>F780+G780+H780</f>
        <v>0</v>
      </c>
      <c r="F780" s="173"/>
      <c r="G780" s="174"/>
      <c r="H780" s="1409"/>
      <c r="I780" s="173"/>
      <c r="J780" s="174"/>
      <c r="K780" s="1409"/>
      <c r="L780" s="287">
        <f>I780+J780+K780</f>
        <v>0</v>
      </c>
      <c r="M780" s="12" t="str">
        <f t="shared" si="170"/>
        <v/>
      </c>
      <c r="N780" s="13"/>
    </row>
    <row r="781" spans="1:14" hidden="1">
      <c r="A781" s="10"/>
      <c r="B781" s="272">
        <v>500</v>
      </c>
      <c r="C781" s="1968" t="s">
        <v>188</v>
      </c>
      <c r="D781" s="1969"/>
      <c r="E781" s="273">
        <f t="shared" ref="E781:L781" si="172">SUM(E782:E788)</f>
        <v>0</v>
      </c>
      <c r="F781" s="274">
        <f t="shared" si="172"/>
        <v>0</v>
      </c>
      <c r="G781" s="275">
        <f t="shared" si="172"/>
        <v>0</v>
      </c>
      <c r="H781" s="276">
        <f>SUM(H782:H788)</f>
        <v>0</v>
      </c>
      <c r="I781" s="274">
        <f t="shared" si="172"/>
        <v>0</v>
      </c>
      <c r="J781" s="275">
        <f t="shared" si="172"/>
        <v>0</v>
      </c>
      <c r="K781" s="276">
        <f t="shared" si="172"/>
        <v>0</v>
      </c>
      <c r="L781" s="273">
        <f t="shared" si="172"/>
        <v>0</v>
      </c>
      <c r="M781" s="12" t="str">
        <f t="shared" si="170"/>
        <v/>
      </c>
      <c r="N781" s="13"/>
    </row>
    <row r="782" spans="1:14" ht="18" hidden="1" customHeight="1">
      <c r="A782" s="10"/>
      <c r="B782" s="291"/>
      <c r="C782" s="302">
        <v>551</v>
      </c>
      <c r="D782" s="303" t="s">
        <v>189</v>
      </c>
      <c r="E782" s="281">
        <f t="shared" ref="E782:E789" si="173">F782+G782+H782</f>
        <v>0</v>
      </c>
      <c r="F782" s="152"/>
      <c r="G782" s="153"/>
      <c r="H782" s="1406"/>
      <c r="I782" s="152"/>
      <c r="J782" s="153"/>
      <c r="K782" s="1406"/>
      <c r="L782" s="281">
        <f t="shared" ref="L782:L789" si="174">I782+J782+K782</f>
        <v>0</v>
      </c>
      <c r="M782" s="12" t="str">
        <f t="shared" si="170"/>
        <v/>
      </c>
      <c r="N782" s="13"/>
    </row>
    <row r="783" spans="1:14" hidden="1">
      <c r="A783" s="10"/>
      <c r="B783" s="291"/>
      <c r="C783" s="304">
        <v>552</v>
      </c>
      <c r="D783" s="305" t="s">
        <v>894</v>
      </c>
      <c r="E783" s="295">
        <f t="shared" si="173"/>
        <v>0</v>
      </c>
      <c r="F783" s="158"/>
      <c r="G783" s="159"/>
      <c r="H783" s="1408"/>
      <c r="I783" s="158"/>
      <c r="J783" s="159"/>
      <c r="K783" s="1408"/>
      <c r="L783" s="295">
        <f t="shared" si="174"/>
        <v>0</v>
      </c>
      <c r="M783" s="12" t="str">
        <f t="shared" si="170"/>
        <v/>
      </c>
      <c r="N783" s="13"/>
    </row>
    <row r="784" spans="1:14" hidden="1">
      <c r="A784" s="10"/>
      <c r="B784" s="306"/>
      <c r="C784" s="304">
        <v>558</v>
      </c>
      <c r="D784" s="307" t="s">
        <v>856</v>
      </c>
      <c r="E784" s="295">
        <f>F784+G784+H784</f>
        <v>0</v>
      </c>
      <c r="F784" s="484">
        <v>0</v>
      </c>
      <c r="G784" s="485">
        <v>0</v>
      </c>
      <c r="H784" s="160">
        <v>0</v>
      </c>
      <c r="I784" s="484">
        <v>0</v>
      </c>
      <c r="J784" s="485">
        <v>0</v>
      </c>
      <c r="K784" s="160">
        <v>0</v>
      </c>
      <c r="L784" s="295">
        <f>I784+J784+K784</f>
        <v>0</v>
      </c>
      <c r="M784" s="12" t="str">
        <f t="shared" si="170"/>
        <v/>
      </c>
      <c r="N784" s="13"/>
    </row>
    <row r="785" spans="1:14" hidden="1">
      <c r="A785" s="10"/>
      <c r="B785" s="306"/>
      <c r="C785" s="304">
        <v>560</v>
      </c>
      <c r="D785" s="307" t="s">
        <v>190</v>
      </c>
      <c r="E785" s="295">
        <f t="shared" si="173"/>
        <v>0</v>
      </c>
      <c r="F785" s="158"/>
      <c r="G785" s="159"/>
      <c r="H785" s="1408"/>
      <c r="I785" s="158"/>
      <c r="J785" s="159"/>
      <c r="K785" s="1408"/>
      <c r="L785" s="295">
        <f t="shared" si="174"/>
        <v>0</v>
      </c>
      <c r="M785" s="12" t="str">
        <f t="shared" si="170"/>
        <v/>
      </c>
      <c r="N785" s="13"/>
    </row>
    <row r="786" spans="1:14" hidden="1">
      <c r="A786" s="10"/>
      <c r="B786" s="306"/>
      <c r="C786" s="304">
        <v>580</v>
      </c>
      <c r="D786" s="305" t="s">
        <v>191</v>
      </c>
      <c r="E786" s="295">
        <f t="shared" si="173"/>
        <v>0</v>
      </c>
      <c r="F786" s="158"/>
      <c r="G786" s="159"/>
      <c r="H786" s="1408"/>
      <c r="I786" s="158"/>
      <c r="J786" s="159"/>
      <c r="K786" s="1408"/>
      <c r="L786" s="295">
        <f t="shared" si="174"/>
        <v>0</v>
      </c>
      <c r="M786" s="12" t="str">
        <f t="shared" si="170"/>
        <v/>
      </c>
      <c r="N786" s="13"/>
    </row>
    <row r="787" spans="1:14" hidden="1">
      <c r="A787" s="10"/>
      <c r="B787" s="291"/>
      <c r="C787" s="304">
        <v>588</v>
      </c>
      <c r="D787" s="305" t="s">
        <v>858</v>
      </c>
      <c r="E787" s="295">
        <f>F787+G787+H787</f>
        <v>0</v>
      </c>
      <c r="F787" s="484">
        <v>0</v>
      </c>
      <c r="G787" s="485">
        <v>0</v>
      </c>
      <c r="H787" s="160">
        <v>0</v>
      </c>
      <c r="I787" s="484">
        <v>0</v>
      </c>
      <c r="J787" s="485">
        <v>0</v>
      </c>
      <c r="K787" s="160">
        <v>0</v>
      </c>
      <c r="L787" s="295">
        <f>I787+J787+K787</f>
        <v>0</v>
      </c>
      <c r="M787" s="12" t="str">
        <f t="shared" si="170"/>
        <v/>
      </c>
      <c r="N787" s="13"/>
    </row>
    <row r="788" spans="1:14" ht="31.5" hidden="1">
      <c r="A788" s="10"/>
      <c r="B788" s="291"/>
      <c r="C788" s="308">
        <v>590</v>
      </c>
      <c r="D788" s="309" t="s">
        <v>192</v>
      </c>
      <c r="E788" s="287">
        <f t="shared" si="173"/>
        <v>0</v>
      </c>
      <c r="F788" s="173"/>
      <c r="G788" s="174"/>
      <c r="H788" s="1409"/>
      <c r="I788" s="173"/>
      <c r="J788" s="174"/>
      <c r="K788" s="1409"/>
      <c r="L788" s="287">
        <f t="shared" si="174"/>
        <v>0</v>
      </c>
      <c r="M788" s="12" t="str">
        <f t="shared" si="170"/>
        <v/>
      </c>
      <c r="N788" s="13"/>
    </row>
    <row r="789" spans="1:14" hidden="1">
      <c r="A789" s="22">
        <v>5</v>
      </c>
      <c r="B789" s="272">
        <v>800</v>
      </c>
      <c r="C789" s="1964" t="s">
        <v>193</v>
      </c>
      <c r="D789" s="1965"/>
      <c r="E789" s="310">
        <f t="shared" si="173"/>
        <v>0</v>
      </c>
      <c r="F789" s="1410"/>
      <c r="G789" s="1411"/>
      <c r="H789" s="1412"/>
      <c r="I789" s="1410"/>
      <c r="J789" s="1411"/>
      <c r="K789" s="1412"/>
      <c r="L789" s="310">
        <f t="shared" si="174"/>
        <v>0</v>
      </c>
      <c r="M789" s="12" t="str">
        <f t="shared" si="170"/>
        <v/>
      </c>
      <c r="N789" s="13"/>
    </row>
    <row r="790" spans="1:14" hidden="1">
      <c r="A790" s="23">
        <v>10</v>
      </c>
      <c r="B790" s="272">
        <v>1000</v>
      </c>
      <c r="C790" s="1966" t="s">
        <v>194</v>
      </c>
      <c r="D790" s="1967"/>
      <c r="E790" s="310">
        <f t="shared" ref="E790:L790" si="175">SUM(E791:E807)</f>
        <v>0</v>
      </c>
      <c r="F790" s="274">
        <f t="shared" si="175"/>
        <v>0</v>
      </c>
      <c r="G790" s="275">
        <f t="shared" si="175"/>
        <v>0</v>
      </c>
      <c r="H790" s="276">
        <f>SUM(H791:H807)</f>
        <v>0</v>
      </c>
      <c r="I790" s="274">
        <f t="shared" si="175"/>
        <v>0</v>
      </c>
      <c r="J790" s="275">
        <f t="shared" si="175"/>
        <v>0</v>
      </c>
      <c r="K790" s="276">
        <f t="shared" si="175"/>
        <v>0</v>
      </c>
      <c r="L790" s="310">
        <f t="shared" si="175"/>
        <v>0</v>
      </c>
      <c r="M790" s="12" t="str">
        <f t="shared" si="170"/>
        <v/>
      </c>
      <c r="N790" s="13"/>
    </row>
    <row r="791" spans="1:14" hidden="1">
      <c r="A791" s="23">
        <v>15</v>
      </c>
      <c r="B791" s="292"/>
      <c r="C791" s="279">
        <v>1011</v>
      </c>
      <c r="D791" s="311" t="s">
        <v>195</v>
      </c>
      <c r="E791" s="281">
        <f t="shared" ref="E791:E807" si="176">F791+G791+H791</f>
        <v>0</v>
      </c>
      <c r="F791" s="152"/>
      <c r="G791" s="153"/>
      <c r="H791" s="1406"/>
      <c r="I791" s="152"/>
      <c r="J791" s="153"/>
      <c r="K791" s="1406"/>
      <c r="L791" s="281">
        <f t="shared" ref="L791:L807" si="177">I791+J791+K791</f>
        <v>0</v>
      </c>
      <c r="M791" s="12" t="str">
        <f t="shared" si="170"/>
        <v/>
      </c>
      <c r="N791" s="13"/>
    </row>
    <row r="792" spans="1:14" hidden="1">
      <c r="A792" s="22">
        <v>35</v>
      </c>
      <c r="B792" s="292"/>
      <c r="C792" s="293">
        <v>1012</v>
      </c>
      <c r="D792" s="294" t="s">
        <v>196</v>
      </c>
      <c r="E792" s="295">
        <f t="shared" si="176"/>
        <v>0</v>
      </c>
      <c r="F792" s="158"/>
      <c r="G792" s="159"/>
      <c r="H792" s="1408"/>
      <c r="I792" s="158"/>
      <c r="J792" s="159"/>
      <c r="K792" s="1408"/>
      <c r="L792" s="295">
        <f t="shared" si="177"/>
        <v>0</v>
      </c>
      <c r="M792" s="12" t="str">
        <f t="shared" si="170"/>
        <v/>
      </c>
      <c r="N792" s="13"/>
    </row>
    <row r="793" spans="1:14" hidden="1">
      <c r="A793" s="23">
        <v>40</v>
      </c>
      <c r="B793" s="292"/>
      <c r="C793" s="293">
        <v>1013</v>
      </c>
      <c r="D793" s="294" t="s">
        <v>197</v>
      </c>
      <c r="E793" s="295">
        <f t="shared" si="176"/>
        <v>0</v>
      </c>
      <c r="F793" s="158"/>
      <c r="G793" s="159"/>
      <c r="H793" s="1408"/>
      <c r="I793" s="158"/>
      <c r="J793" s="159"/>
      <c r="K793" s="1408"/>
      <c r="L793" s="295">
        <f t="shared" si="177"/>
        <v>0</v>
      </c>
      <c r="M793" s="12" t="str">
        <f t="shared" si="170"/>
        <v/>
      </c>
      <c r="N793" s="13"/>
    </row>
    <row r="794" spans="1:14" hidden="1">
      <c r="A794" s="23">
        <v>45</v>
      </c>
      <c r="B794" s="292"/>
      <c r="C794" s="293">
        <v>1014</v>
      </c>
      <c r="D794" s="294" t="s">
        <v>198</v>
      </c>
      <c r="E794" s="295">
        <f t="shared" si="176"/>
        <v>0</v>
      </c>
      <c r="F794" s="158"/>
      <c r="G794" s="159"/>
      <c r="H794" s="1408"/>
      <c r="I794" s="158"/>
      <c r="J794" s="159"/>
      <c r="K794" s="1408"/>
      <c r="L794" s="295">
        <f t="shared" si="177"/>
        <v>0</v>
      </c>
      <c r="M794" s="12" t="str">
        <f t="shared" si="170"/>
        <v/>
      </c>
      <c r="N794" s="13"/>
    </row>
    <row r="795" spans="1:14" hidden="1">
      <c r="A795" s="23">
        <v>50</v>
      </c>
      <c r="B795" s="292"/>
      <c r="C795" s="293">
        <v>1015</v>
      </c>
      <c r="D795" s="294" t="s">
        <v>199</v>
      </c>
      <c r="E795" s="295">
        <f t="shared" si="176"/>
        <v>0</v>
      </c>
      <c r="F795" s="158"/>
      <c r="G795" s="159"/>
      <c r="H795" s="1408"/>
      <c r="I795" s="158"/>
      <c r="J795" s="159"/>
      <c r="K795" s="1408"/>
      <c r="L795" s="295">
        <f t="shared" si="177"/>
        <v>0</v>
      </c>
      <c r="M795" s="12" t="str">
        <f t="shared" si="170"/>
        <v/>
      </c>
      <c r="N795" s="13"/>
    </row>
    <row r="796" spans="1:14" hidden="1">
      <c r="A796" s="23">
        <v>55</v>
      </c>
      <c r="B796" s="292"/>
      <c r="C796" s="312">
        <v>1016</v>
      </c>
      <c r="D796" s="313" t="s">
        <v>200</v>
      </c>
      <c r="E796" s="314">
        <f t="shared" si="176"/>
        <v>0</v>
      </c>
      <c r="F796" s="164"/>
      <c r="G796" s="165"/>
      <c r="H796" s="1407"/>
      <c r="I796" s="164"/>
      <c r="J796" s="165"/>
      <c r="K796" s="1407"/>
      <c r="L796" s="314">
        <f t="shared" si="177"/>
        <v>0</v>
      </c>
      <c r="M796" s="12" t="str">
        <f t="shared" si="170"/>
        <v/>
      </c>
      <c r="N796" s="13"/>
    </row>
    <row r="797" spans="1:14" hidden="1">
      <c r="A797" s="23">
        <v>60</v>
      </c>
      <c r="B797" s="278"/>
      <c r="C797" s="318">
        <v>1020</v>
      </c>
      <c r="D797" s="319" t="s">
        <v>201</v>
      </c>
      <c r="E797" s="320">
        <f t="shared" si="176"/>
        <v>0</v>
      </c>
      <c r="F797" s="450"/>
      <c r="G797" s="451"/>
      <c r="H797" s="1416"/>
      <c r="I797" s="450"/>
      <c r="J797" s="451"/>
      <c r="K797" s="1416"/>
      <c r="L797" s="320">
        <f t="shared" si="177"/>
        <v>0</v>
      </c>
      <c r="M797" s="12" t="str">
        <f t="shared" si="170"/>
        <v/>
      </c>
      <c r="N797" s="13"/>
    </row>
    <row r="798" spans="1:14" hidden="1">
      <c r="A798" s="22">
        <v>65</v>
      </c>
      <c r="B798" s="292"/>
      <c r="C798" s="324">
        <v>1030</v>
      </c>
      <c r="D798" s="325" t="s">
        <v>202</v>
      </c>
      <c r="E798" s="326">
        <f t="shared" si="176"/>
        <v>0</v>
      </c>
      <c r="F798" s="445"/>
      <c r="G798" s="446"/>
      <c r="H798" s="1413"/>
      <c r="I798" s="445"/>
      <c r="J798" s="446"/>
      <c r="K798" s="1413"/>
      <c r="L798" s="326">
        <f t="shared" si="177"/>
        <v>0</v>
      </c>
      <c r="M798" s="12" t="str">
        <f t="shared" si="170"/>
        <v/>
      </c>
      <c r="N798" s="13"/>
    </row>
    <row r="799" spans="1:14" hidden="1">
      <c r="A799" s="23">
        <v>70</v>
      </c>
      <c r="B799" s="292"/>
      <c r="C799" s="318">
        <v>1051</v>
      </c>
      <c r="D799" s="331" t="s">
        <v>203</v>
      </c>
      <c r="E799" s="320">
        <f t="shared" si="176"/>
        <v>0</v>
      </c>
      <c r="F799" s="450"/>
      <c r="G799" s="451"/>
      <c r="H799" s="1416"/>
      <c r="I799" s="450"/>
      <c r="J799" s="451"/>
      <c r="K799" s="1416"/>
      <c r="L799" s="320">
        <f t="shared" si="177"/>
        <v>0</v>
      </c>
      <c r="M799" s="12" t="str">
        <f t="shared" si="170"/>
        <v/>
      </c>
      <c r="N799" s="13"/>
    </row>
    <row r="800" spans="1:14" hidden="1">
      <c r="A800" s="23">
        <v>75</v>
      </c>
      <c r="B800" s="292"/>
      <c r="C800" s="293">
        <v>1052</v>
      </c>
      <c r="D800" s="294" t="s">
        <v>204</v>
      </c>
      <c r="E800" s="295">
        <f t="shared" si="176"/>
        <v>0</v>
      </c>
      <c r="F800" s="158"/>
      <c r="G800" s="159"/>
      <c r="H800" s="1408"/>
      <c r="I800" s="158"/>
      <c r="J800" s="159"/>
      <c r="K800" s="1408"/>
      <c r="L800" s="295">
        <f t="shared" si="177"/>
        <v>0</v>
      </c>
      <c r="M800" s="12" t="str">
        <f t="shared" si="170"/>
        <v/>
      </c>
      <c r="N800" s="13"/>
    </row>
    <row r="801" spans="1:14" hidden="1">
      <c r="A801" s="23">
        <v>80</v>
      </c>
      <c r="B801" s="292"/>
      <c r="C801" s="324">
        <v>1053</v>
      </c>
      <c r="D801" s="325" t="s">
        <v>859</v>
      </c>
      <c r="E801" s="326">
        <f t="shared" si="176"/>
        <v>0</v>
      </c>
      <c r="F801" s="445"/>
      <c r="G801" s="446"/>
      <c r="H801" s="1413"/>
      <c r="I801" s="445"/>
      <c r="J801" s="446"/>
      <c r="K801" s="1413"/>
      <c r="L801" s="326">
        <f t="shared" si="177"/>
        <v>0</v>
      </c>
      <c r="M801" s="12" t="str">
        <f t="shared" si="170"/>
        <v/>
      </c>
      <c r="N801" s="13"/>
    </row>
    <row r="802" spans="1:14" hidden="1">
      <c r="A802" s="23">
        <v>80</v>
      </c>
      <c r="B802" s="292"/>
      <c r="C802" s="318">
        <v>1062</v>
      </c>
      <c r="D802" s="319" t="s">
        <v>205</v>
      </c>
      <c r="E802" s="320">
        <f t="shared" si="176"/>
        <v>0</v>
      </c>
      <c r="F802" s="450"/>
      <c r="G802" s="451"/>
      <c r="H802" s="1416"/>
      <c r="I802" s="450"/>
      <c r="J802" s="451"/>
      <c r="K802" s="1416"/>
      <c r="L802" s="320">
        <f t="shared" si="177"/>
        <v>0</v>
      </c>
      <c r="M802" s="12" t="str">
        <f t="shared" si="170"/>
        <v/>
      </c>
      <c r="N802" s="13"/>
    </row>
    <row r="803" spans="1:14" hidden="1">
      <c r="A803" s="23">
        <v>85</v>
      </c>
      <c r="B803" s="292"/>
      <c r="C803" s="324">
        <v>1063</v>
      </c>
      <c r="D803" s="332" t="s">
        <v>787</v>
      </c>
      <c r="E803" s="326">
        <f t="shared" si="176"/>
        <v>0</v>
      </c>
      <c r="F803" s="445"/>
      <c r="G803" s="446"/>
      <c r="H803" s="1413"/>
      <c r="I803" s="445"/>
      <c r="J803" s="446"/>
      <c r="K803" s="1413"/>
      <c r="L803" s="326">
        <f t="shared" si="177"/>
        <v>0</v>
      </c>
      <c r="M803" s="12" t="str">
        <f t="shared" si="170"/>
        <v/>
      </c>
      <c r="N803" s="13"/>
    </row>
    <row r="804" spans="1:14" hidden="1">
      <c r="A804" s="23">
        <v>90</v>
      </c>
      <c r="B804" s="292"/>
      <c r="C804" s="333">
        <v>1069</v>
      </c>
      <c r="D804" s="334" t="s">
        <v>206</v>
      </c>
      <c r="E804" s="335">
        <f t="shared" si="176"/>
        <v>0</v>
      </c>
      <c r="F804" s="589"/>
      <c r="G804" s="590"/>
      <c r="H804" s="1415"/>
      <c r="I804" s="589"/>
      <c r="J804" s="590"/>
      <c r="K804" s="1415"/>
      <c r="L804" s="335">
        <f t="shared" si="177"/>
        <v>0</v>
      </c>
      <c r="M804" s="12" t="str">
        <f t="shared" si="170"/>
        <v/>
      </c>
      <c r="N804" s="13"/>
    </row>
    <row r="805" spans="1:14" hidden="1">
      <c r="A805" s="23">
        <v>90</v>
      </c>
      <c r="B805" s="278"/>
      <c r="C805" s="318">
        <v>1091</v>
      </c>
      <c r="D805" s="331" t="s">
        <v>895</v>
      </c>
      <c r="E805" s="320">
        <f t="shared" si="176"/>
        <v>0</v>
      </c>
      <c r="F805" s="450"/>
      <c r="G805" s="451"/>
      <c r="H805" s="1416"/>
      <c r="I805" s="450"/>
      <c r="J805" s="451"/>
      <c r="K805" s="1416"/>
      <c r="L805" s="320">
        <f t="shared" si="177"/>
        <v>0</v>
      </c>
      <c r="M805" s="12" t="str">
        <f t="shared" si="170"/>
        <v/>
      </c>
      <c r="N805" s="13"/>
    </row>
    <row r="806" spans="1:14" hidden="1">
      <c r="A806" s="22">
        <v>115</v>
      </c>
      <c r="B806" s="292"/>
      <c r="C806" s="293">
        <v>1092</v>
      </c>
      <c r="D806" s="294" t="s">
        <v>299</v>
      </c>
      <c r="E806" s="295">
        <f t="shared" si="176"/>
        <v>0</v>
      </c>
      <c r="F806" s="158"/>
      <c r="G806" s="159"/>
      <c r="H806" s="1408"/>
      <c r="I806" s="158"/>
      <c r="J806" s="159"/>
      <c r="K806" s="1408"/>
      <c r="L806" s="295">
        <f t="shared" si="177"/>
        <v>0</v>
      </c>
      <c r="M806" s="12" t="str">
        <f t="shared" si="170"/>
        <v/>
      </c>
      <c r="N806" s="13"/>
    </row>
    <row r="807" spans="1:14" hidden="1">
      <c r="A807" s="22">
        <v>125</v>
      </c>
      <c r="B807" s="292"/>
      <c r="C807" s="285">
        <v>1098</v>
      </c>
      <c r="D807" s="339" t="s">
        <v>207</v>
      </c>
      <c r="E807" s="287">
        <f t="shared" si="176"/>
        <v>0</v>
      </c>
      <c r="F807" s="173"/>
      <c r="G807" s="174"/>
      <c r="H807" s="1409"/>
      <c r="I807" s="173"/>
      <c r="J807" s="174"/>
      <c r="K807" s="1409"/>
      <c r="L807" s="287">
        <f t="shared" si="177"/>
        <v>0</v>
      </c>
      <c r="M807" s="12" t="str">
        <f t="shared" si="170"/>
        <v/>
      </c>
      <c r="N807" s="13"/>
    </row>
    <row r="808" spans="1:14" hidden="1">
      <c r="A808" s="23">
        <v>130</v>
      </c>
      <c r="B808" s="272">
        <v>1900</v>
      </c>
      <c r="C808" s="1960" t="s">
        <v>266</v>
      </c>
      <c r="D808" s="1961"/>
      <c r="E808" s="310">
        <f t="shared" ref="E808:L808" si="178">SUM(E809:E811)</f>
        <v>0</v>
      </c>
      <c r="F808" s="274">
        <f t="shared" si="178"/>
        <v>0</v>
      </c>
      <c r="G808" s="275">
        <f t="shared" si="178"/>
        <v>0</v>
      </c>
      <c r="H808" s="276">
        <f>SUM(H809:H811)</f>
        <v>0</v>
      </c>
      <c r="I808" s="274">
        <f t="shared" si="178"/>
        <v>0</v>
      </c>
      <c r="J808" s="275">
        <f t="shared" si="178"/>
        <v>0</v>
      </c>
      <c r="K808" s="276">
        <f t="shared" si="178"/>
        <v>0</v>
      </c>
      <c r="L808" s="310">
        <f t="shared" si="178"/>
        <v>0</v>
      </c>
      <c r="M808" s="12" t="str">
        <f t="shared" si="170"/>
        <v/>
      </c>
      <c r="N808" s="13"/>
    </row>
    <row r="809" spans="1:14" hidden="1">
      <c r="A809" s="23">
        <v>135</v>
      </c>
      <c r="B809" s="292"/>
      <c r="C809" s="279">
        <v>1901</v>
      </c>
      <c r="D809" s="340" t="s">
        <v>896</v>
      </c>
      <c r="E809" s="281">
        <f>F809+G809+H809</f>
        <v>0</v>
      </c>
      <c r="F809" s="152"/>
      <c r="G809" s="153"/>
      <c r="H809" s="1406"/>
      <c r="I809" s="152"/>
      <c r="J809" s="153"/>
      <c r="K809" s="1406"/>
      <c r="L809" s="281">
        <f>I809+J809+K809</f>
        <v>0</v>
      </c>
      <c r="M809" s="12" t="str">
        <f t="shared" si="170"/>
        <v/>
      </c>
      <c r="N809" s="13"/>
    </row>
    <row r="810" spans="1:14" hidden="1">
      <c r="A810" s="23">
        <v>140</v>
      </c>
      <c r="B810" s="341"/>
      <c r="C810" s="293">
        <v>1981</v>
      </c>
      <c r="D810" s="342" t="s">
        <v>897</v>
      </c>
      <c r="E810" s="295">
        <f>F810+G810+H810</f>
        <v>0</v>
      </c>
      <c r="F810" s="158"/>
      <c r="G810" s="159"/>
      <c r="H810" s="1408"/>
      <c r="I810" s="158"/>
      <c r="J810" s="159"/>
      <c r="K810" s="1408"/>
      <c r="L810" s="295">
        <f>I810+J810+K810</f>
        <v>0</v>
      </c>
      <c r="M810" s="12" t="str">
        <f t="shared" si="170"/>
        <v/>
      </c>
      <c r="N810" s="13"/>
    </row>
    <row r="811" spans="1:14" hidden="1">
      <c r="A811" s="23">
        <v>145</v>
      </c>
      <c r="B811" s="292"/>
      <c r="C811" s="285">
        <v>1991</v>
      </c>
      <c r="D811" s="343" t="s">
        <v>898</v>
      </c>
      <c r="E811" s="287">
        <f>F811+G811+H811</f>
        <v>0</v>
      </c>
      <c r="F811" s="173"/>
      <c r="G811" s="174"/>
      <c r="H811" s="1409"/>
      <c r="I811" s="173"/>
      <c r="J811" s="174"/>
      <c r="K811" s="1409"/>
      <c r="L811" s="287">
        <f>I811+J811+K811</f>
        <v>0</v>
      </c>
      <c r="M811" s="12" t="str">
        <f t="shared" si="170"/>
        <v/>
      </c>
      <c r="N811" s="13"/>
    </row>
    <row r="812" spans="1:14" hidden="1">
      <c r="A812" s="23">
        <v>150</v>
      </c>
      <c r="B812" s="272">
        <v>2100</v>
      </c>
      <c r="C812" s="1960" t="s">
        <v>708</v>
      </c>
      <c r="D812" s="1961"/>
      <c r="E812" s="310">
        <f t="shared" ref="E812:L812" si="179">SUM(E813:E817)</f>
        <v>0</v>
      </c>
      <c r="F812" s="274">
        <f t="shared" si="179"/>
        <v>0</v>
      </c>
      <c r="G812" s="275">
        <f t="shared" si="179"/>
        <v>0</v>
      </c>
      <c r="H812" s="276">
        <f>SUM(H813:H817)</f>
        <v>0</v>
      </c>
      <c r="I812" s="274">
        <f t="shared" si="179"/>
        <v>0</v>
      </c>
      <c r="J812" s="275">
        <f t="shared" si="179"/>
        <v>0</v>
      </c>
      <c r="K812" s="276">
        <f t="shared" si="179"/>
        <v>0</v>
      </c>
      <c r="L812" s="310">
        <f t="shared" si="179"/>
        <v>0</v>
      </c>
      <c r="M812" s="12" t="str">
        <f t="shared" si="170"/>
        <v/>
      </c>
      <c r="N812" s="13"/>
    </row>
    <row r="813" spans="1:14" hidden="1">
      <c r="A813" s="23">
        <v>155</v>
      </c>
      <c r="B813" s="292"/>
      <c r="C813" s="279">
        <v>2110</v>
      </c>
      <c r="D813" s="344" t="s">
        <v>208</v>
      </c>
      <c r="E813" s="281">
        <f>F813+G813+H813</f>
        <v>0</v>
      </c>
      <c r="F813" s="152"/>
      <c r="G813" s="153"/>
      <c r="H813" s="1406"/>
      <c r="I813" s="152"/>
      <c r="J813" s="153"/>
      <c r="K813" s="1406"/>
      <c r="L813" s="281">
        <f>I813+J813+K813</f>
        <v>0</v>
      </c>
      <c r="M813" s="12" t="str">
        <f t="shared" si="170"/>
        <v/>
      </c>
      <c r="N813" s="13"/>
    </row>
    <row r="814" spans="1:14" hidden="1">
      <c r="A814" s="23">
        <v>160</v>
      </c>
      <c r="B814" s="341"/>
      <c r="C814" s="293">
        <v>2120</v>
      </c>
      <c r="D814" s="300" t="s">
        <v>209</v>
      </c>
      <c r="E814" s="295">
        <f>F814+G814+H814</f>
        <v>0</v>
      </c>
      <c r="F814" s="158"/>
      <c r="G814" s="159"/>
      <c r="H814" s="1408"/>
      <c r="I814" s="158"/>
      <c r="J814" s="159"/>
      <c r="K814" s="1408"/>
      <c r="L814" s="295">
        <f>I814+J814+K814</f>
        <v>0</v>
      </c>
      <c r="M814" s="12" t="str">
        <f t="shared" si="170"/>
        <v/>
      </c>
      <c r="N814" s="13"/>
    </row>
    <row r="815" spans="1:14" hidden="1">
      <c r="A815" s="23">
        <v>165</v>
      </c>
      <c r="B815" s="341"/>
      <c r="C815" s="293">
        <v>2125</v>
      </c>
      <c r="D815" s="300" t="s">
        <v>210</v>
      </c>
      <c r="E815" s="295">
        <f>F815+G815+H815</f>
        <v>0</v>
      </c>
      <c r="F815" s="484">
        <v>0</v>
      </c>
      <c r="G815" s="485">
        <v>0</v>
      </c>
      <c r="H815" s="160">
        <v>0</v>
      </c>
      <c r="I815" s="484">
        <v>0</v>
      </c>
      <c r="J815" s="485">
        <v>0</v>
      </c>
      <c r="K815" s="160">
        <v>0</v>
      </c>
      <c r="L815" s="295">
        <f>I815+J815+K815</f>
        <v>0</v>
      </c>
      <c r="M815" s="12" t="str">
        <f t="shared" si="170"/>
        <v/>
      </c>
      <c r="N815" s="13"/>
    </row>
    <row r="816" spans="1:14" hidden="1">
      <c r="A816" s="23">
        <v>175</v>
      </c>
      <c r="B816" s="291"/>
      <c r="C816" s="293">
        <v>2140</v>
      </c>
      <c r="D816" s="300" t="s">
        <v>211</v>
      </c>
      <c r="E816" s="295">
        <f>F816+G816+H816</f>
        <v>0</v>
      </c>
      <c r="F816" s="484">
        <v>0</v>
      </c>
      <c r="G816" s="485">
        <v>0</v>
      </c>
      <c r="H816" s="160">
        <v>0</v>
      </c>
      <c r="I816" s="484">
        <v>0</v>
      </c>
      <c r="J816" s="485">
        <v>0</v>
      </c>
      <c r="K816" s="160">
        <v>0</v>
      </c>
      <c r="L816" s="295">
        <f>I816+J816+K816</f>
        <v>0</v>
      </c>
      <c r="M816" s="12" t="str">
        <f t="shared" si="170"/>
        <v/>
      </c>
      <c r="N816" s="13"/>
    </row>
    <row r="817" spans="1:14" hidden="1">
      <c r="A817" s="23">
        <v>180</v>
      </c>
      <c r="B817" s="292"/>
      <c r="C817" s="285">
        <v>2190</v>
      </c>
      <c r="D817" s="345" t="s">
        <v>212</v>
      </c>
      <c r="E817" s="287">
        <f>F817+G817+H817</f>
        <v>0</v>
      </c>
      <c r="F817" s="173"/>
      <c r="G817" s="174"/>
      <c r="H817" s="1409"/>
      <c r="I817" s="173"/>
      <c r="J817" s="174"/>
      <c r="K817" s="1409"/>
      <c r="L817" s="287">
        <f>I817+J817+K817</f>
        <v>0</v>
      </c>
      <c r="M817" s="12" t="str">
        <f t="shared" si="170"/>
        <v/>
      </c>
      <c r="N817" s="13"/>
    </row>
    <row r="818" spans="1:14" hidden="1">
      <c r="A818" s="23">
        <v>185</v>
      </c>
      <c r="B818" s="272">
        <v>2200</v>
      </c>
      <c r="C818" s="1960" t="s">
        <v>213</v>
      </c>
      <c r="D818" s="1961"/>
      <c r="E818" s="310">
        <f t="shared" ref="E818:L818" si="180">SUM(E819:E820)</f>
        <v>0</v>
      </c>
      <c r="F818" s="274">
        <f t="shared" si="180"/>
        <v>0</v>
      </c>
      <c r="G818" s="275">
        <f t="shared" si="180"/>
        <v>0</v>
      </c>
      <c r="H818" s="276">
        <f>SUM(H819:H820)</f>
        <v>0</v>
      </c>
      <c r="I818" s="274">
        <f t="shared" si="180"/>
        <v>0</v>
      </c>
      <c r="J818" s="275">
        <f t="shared" si="180"/>
        <v>0</v>
      </c>
      <c r="K818" s="276">
        <f t="shared" si="180"/>
        <v>0</v>
      </c>
      <c r="L818" s="310">
        <f t="shared" si="180"/>
        <v>0</v>
      </c>
      <c r="M818" s="12" t="str">
        <f t="shared" si="170"/>
        <v/>
      </c>
      <c r="N818" s="13"/>
    </row>
    <row r="819" spans="1:14" hidden="1">
      <c r="A819" s="23">
        <v>190</v>
      </c>
      <c r="B819" s="292"/>
      <c r="C819" s="279">
        <v>2221</v>
      </c>
      <c r="D819" s="280" t="s">
        <v>300</v>
      </c>
      <c r="E819" s="281">
        <f>F819+G819+H819</f>
        <v>0</v>
      </c>
      <c r="F819" s="152"/>
      <c r="G819" s="153"/>
      <c r="H819" s="1406"/>
      <c r="I819" s="152"/>
      <c r="J819" s="153"/>
      <c r="K819" s="1406"/>
      <c r="L819" s="281">
        <f>I819+J819+K819</f>
        <v>0</v>
      </c>
      <c r="M819" s="12" t="str">
        <f t="shared" si="170"/>
        <v/>
      </c>
      <c r="N819" s="13"/>
    </row>
    <row r="820" spans="1:14" hidden="1">
      <c r="A820" s="23">
        <v>200</v>
      </c>
      <c r="B820" s="292"/>
      <c r="C820" s="285">
        <v>2224</v>
      </c>
      <c r="D820" s="286" t="s">
        <v>214</v>
      </c>
      <c r="E820" s="287">
        <f>F820+G820+H820</f>
        <v>0</v>
      </c>
      <c r="F820" s="173"/>
      <c r="G820" s="174"/>
      <c r="H820" s="1409"/>
      <c r="I820" s="173"/>
      <c r="J820" s="174"/>
      <c r="K820" s="1409"/>
      <c r="L820" s="287">
        <f>I820+J820+K820</f>
        <v>0</v>
      </c>
      <c r="M820" s="12" t="str">
        <f t="shared" si="170"/>
        <v/>
      </c>
      <c r="N820" s="13"/>
    </row>
    <row r="821" spans="1:14" hidden="1">
      <c r="A821" s="23">
        <v>200</v>
      </c>
      <c r="B821" s="272">
        <v>2500</v>
      </c>
      <c r="C821" s="1960" t="s">
        <v>215</v>
      </c>
      <c r="D821" s="1961"/>
      <c r="E821" s="310">
        <f>F821+G821+H821</f>
        <v>0</v>
      </c>
      <c r="F821" s="1410"/>
      <c r="G821" s="1411"/>
      <c r="H821" s="1412"/>
      <c r="I821" s="1410"/>
      <c r="J821" s="1411"/>
      <c r="K821" s="1412"/>
      <c r="L821" s="310">
        <f>I821+J821+K821</f>
        <v>0</v>
      </c>
      <c r="M821" s="12" t="str">
        <f t="shared" si="170"/>
        <v/>
      </c>
      <c r="N821" s="13"/>
    </row>
    <row r="822" spans="1:14" hidden="1">
      <c r="A822" s="23">
        <v>205</v>
      </c>
      <c r="B822" s="272">
        <v>2600</v>
      </c>
      <c r="C822" s="1962" t="s">
        <v>216</v>
      </c>
      <c r="D822" s="1963"/>
      <c r="E822" s="310">
        <f>F822+G822+H822</f>
        <v>0</v>
      </c>
      <c r="F822" s="1410"/>
      <c r="G822" s="1411"/>
      <c r="H822" s="1412"/>
      <c r="I822" s="1410"/>
      <c r="J822" s="1411"/>
      <c r="K822" s="1412"/>
      <c r="L822" s="310">
        <f>I822+J822+K822</f>
        <v>0</v>
      </c>
      <c r="M822" s="12" t="str">
        <f t="shared" si="170"/>
        <v/>
      </c>
      <c r="N822" s="13"/>
    </row>
    <row r="823" spans="1:14" hidden="1">
      <c r="A823" s="23">
        <v>210</v>
      </c>
      <c r="B823" s="272">
        <v>2700</v>
      </c>
      <c r="C823" s="1962" t="s">
        <v>217</v>
      </c>
      <c r="D823" s="1963"/>
      <c r="E823" s="310">
        <f>F823+G823+H823</f>
        <v>0</v>
      </c>
      <c r="F823" s="1410"/>
      <c r="G823" s="1411"/>
      <c r="H823" s="1412"/>
      <c r="I823" s="1410"/>
      <c r="J823" s="1411"/>
      <c r="K823" s="1412"/>
      <c r="L823" s="310">
        <f>I823+J823+K823</f>
        <v>0</v>
      </c>
      <c r="M823" s="12" t="str">
        <f t="shared" si="170"/>
        <v/>
      </c>
      <c r="N823" s="13"/>
    </row>
    <row r="824" spans="1:14" ht="36" hidden="1" customHeight="1">
      <c r="A824" s="23">
        <v>215</v>
      </c>
      <c r="B824" s="272">
        <v>2800</v>
      </c>
      <c r="C824" s="1962" t="s">
        <v>1644</v>
      </c>
      <c r="D824" s="1963"/>
      <c r="E824" s="310">
        <f t="shared" ref="E824:L824" si="181">SUM(E825:E827)</f>
        <v>0</v>
      </c>
      <c r="F824" s="274">
        <f t="shared" si="181"/>
        <v>0</v>
      </c>
      <c r="G824" s="275">
        <f t="shared" si="181"/>
        <v>0</v>
      </c>
      <c r="H824" s="276">
        <f>SUM(H825:H827)</f>
        <v>0</v>
      </c>
      <c r="I824" s="274">
        <f t="shared" si="181"/>
        <v>0</v>
      </c>
      <c r="J824" s="275">
        <f t="shared" si="181"/>
        <v>0</v>
      </c>
      <c r="K824" s="276">
        <f t="shared" si="181"/>
        <v>0</v>
      </c>
      <c r="L824" s="310">
        <f t="shared" si="181"/>
        <v>0</v>
      </c>
      <c r="M824" s="12" t="str">
        <f t="shared" si="170"/>
        <v/>
      </c>
      <c r="N824" s="13"/>
    </row>
    <row r="825" spans="1:14" hidden="1">
      <c r="A825" s="22">
        <v>220</v>
      </c>
      <c r="B825" s="292"/>
      <c r="C825" s="279">
        <v>2810</v>
      </c>
      <c r="D825" s="340" t="s">
        <v>2169</v>
      </c>
      <c r="E825" s="281">
        <f>F825+G825+H825</f>
        <v>0</v>
      </c>
      <c r="F825" s="152"/>
      <c r="G825" s="153"/>
      <c r="H825" s="1406"/>
      <c r="I825" s="152"/>
      <c r="J825" s="153"/>
      <c r="K825" s="1406"/>
      <c r="L825" s="281">
        <f>I825+J825+K825</f>
        <v>0</v>
      </c>
      <c r="M825" s="12" t="str">
        <f t="shared" si="170"/>
        <v/>
      </c>
      <c r="N825" s="13"/>
    </row>
    <row r="826" spans="1:14" hidden="1">
      <c r="A826" s="23">
        <v>225</v>
      </c>
      <c r="B826" s="341"/>
      <c r="C826" s="293">
        <v>2820</v>
      </c>
      <c r="D826" s="342" t="s">
        <v>2170</v>
      </c>
      <c r="E826" s="295">
        <f>F826+G826+H826</f>
        <v>0</v>
      </c>
      <c r="F826" s="158"/>
      <c r="G826" s="159"/>
      <c r="H826" s="1408"/>
      <c r="I826" s="158"/>
      <c r="J826" s="159"/>
      <c r="K826" s="1408"/>
      <c r="L826" s="295">
        <f>I826+J826+K826</f>
        <v>0</v>
      </c>
      <c r="M826" s="12" t="str">
        <f t="shared" si="170"/>
        <v/>
      </c>
      <c r="N826" s="13"/>
    </row>
    <row r="827" spans="1:14" ht="31.5" hidden="1">
      <c r="A827" s="23">
        <v>230</v>
      </c>
      <c r="B827" s="292"/>
      <c r="C827" s="285">
        <v>2890</v>
      </c>
      <c r="D827" s="343" t="s">
        <v>2171</v>
      </c>
      <c r="E827" s="287">
        <f>F827+G827+H827</f>
        <v>0</v>
      </c>
      <c r="F827" s="173"/>
      <c r="G827" s="174"/>
      <c r="H827" s="1409"/>
      <c r="I827" s="173"/>
      <c r="J827" s="174"/>
      <c r="K827" s="1409"/>
      <c r="L827" s="287">
        <f>I827+J827+K827</f>
        <v>0</v>
      </c>
      <c r="M827" s="12" t="str">
        <f t="shared" si="170"/>
        <v/>
      </c>
      <c r="N827" s="13"/>
    </row>
    <row r="828" spans="1:14" hidden="1">
      <c r="A828" s="23">
        <v>245</v>
      </c>
      <c r="B828" s="272">
        <v>2900</v>
      </c>
      <c r="C828" s="1960" t="s">
        <v>218</v>
      </c>
      <c r="D828" s="1961"/>
      <c r="E828" s="310">
        <f>SUM(E829:E836)</f>
        <v>0</v>
      </c>
      <c r="F828" s="274">
        <f>SUM(F829:F836)</f>
        <v>0</v>
      </c>
      <c r="G828" s="274">
        <f t="shared" ref="G828:L828" si="182">SUM(G829:G836)</f>
        <v>0</v>
      </c>
      <c r="H828" s="274">
        <f t="shared" si="182"/>
        <v>0</v>
      </c>
      <c r="I828" s="274">
        <f t="shared" si="182"/>
        <v>0</v>
      </c>
      <c r="J828" s="274">
        <f t="shared" si="182"/>
        <v>0</v>
      </c>
      <c r="K828" s="274">
        <f t="shared" si="182"/>
        <v>0</v>
      </c>
      <c r="L828" s="274">
        <f t="shared" si="182"/>
        <v>0</v>
      </c>
      <c r="M828" s="12" t="str">
        <f t="shared" si="170"/>
        <v/>
      </c>
      <c r="N828" s="13"/>
    </row>
    <row r="829" spans="1:14" hidden="1">
      <c r="A829" s="22">
        <v>220</v>
      </c>
      <c r="B829" s="346"/>
      <c r="C829" s="279">
        <v>2910</v>
      </c>
      <c r="D829" s="347" t="s">
        <v>1988</v>
      </c>
      <c r="E829" s="281">
        <f>F829+G829+H829</f>
        <v>0</v>
      </c>
      <c r="F829" s="152"/>
      <c r="G829" s="153"/>
      <c r="H829" s="1406"/>
      <c r="I829" s="152"/>
      <c r="J829" s="153"/>
      <c r="K829" s="1406"/>
      <c r="L829" s="281">
        <f>I829+J829+K829</f>
        <v>0</v>
      </c>
      <c r="M829" s="12" t="str">
        <f t="shared" si="170"/>
        <v/>
      </c>
      <c r="N829" s="13"/>
    </row>
    <row r="830" spans="1:14" hidden="1">
      <c r="A830" s="23">
        <v>225</v>
      </c>
      <c r="B830" s="346"/>
      <c r="C830" s="279">
        <v>2920</v>
      </c>
      <c r="D830" s="347" t="s">
        <v>219</v>
      </c>
      <c r="E830" s="281">
        <f t="shared" ref="E830:E836" si="183">F830+G830+H830</f>
        <v>0</v>
      </c>
      <c r="F830" s="152"/>
      <c r="G830" s="153"/>
      <c r="H830" s="1406"/>
      <c r="I830" s="152"/>
      <c r="J830" s="153"/>
      <c r="K830" s="1406"/>
      <c r="L830" s="281">
        <f t="shared" ref="L830:L836" si="184">I830+J830+K830</f>
        <v>0</v>
      </c>
      <c r="M830" s="12" t="str">
        <f t="shared" si="170"/>
        <v/>
      </c>
      <c r="N830" s="13"/>
    </row>
    <row r="831" spans="1:14" ht="31.5" hidden="1">
      <c r="A831" s="23">
        <v>230</v>
      </c>
      <c r="B831" s="346"/>
      <c r="C831" s="324">
        <v>2969</v>
      </c>
      <c r="D831" s="348" t="s">
        <v>220</v>
      </c>
      <c r="E831" s="326">
        <f t="shared" si="183"/>
        <v>0</v>
      </c>
      <c r="F831" s="445"/>
      <c r="G831" s="446"/>
      <c r="H831" s="1413"/>
      <c r="I831" s="445"/>
      <c r="J831" s="446"/>
      <c r="K831" s="1413"/>
      <c r="L831" s="326">
        <f t="shared" si="184"/>
        <v>0</v>
      </c>
      <c r="M831" s="12" t="str">
        <f t="shared" si="170"/>
        <v/>
      </c>
      <c r="N831" s="13"/>
    </row>
    <row r="832" spans="1:14" ht="31.5" hidden="1">
      <c r="A832" s="23">
        <v>235</v>
      </c>
      <c r="B832" s="346"/>
      <c r="C832" s="349">
        <v>2970</v>
      </c>
      <c r="D832" s="350" t="s">
        <v>221</v>
      </c>
      <c r="E832" s="351">
        <f t="shared" si="183"/>
        <v>0</v>
      </c>
      <c r="F832" s="624"/>
      <c r="G832" s="625"/>
      <c r="H832" s="1414"/>
      <c r="I832" s="624"/>
      <c r="J832" s="625"/>
      <c r="K832" s="1414"/>
      <c r="L832" s="351">
        <f t="shared" si="184"/>
        <v>0</v>
      </c>
      <c r="M832" s="12" t="str">
        <f t="shared" si="170"/>
        <v/>
      </c>
      <c r="N832" s="13"/>
    </row>
    <row r="833" spans="1:14" hidden="1">
      <c r="A833" s="23">
        <v>240</v>
      </c>
      <c r="B833" s="346"/>
      <c r="C833" s="333">
        <v>2989</v>
      </c>
      <c r="D833" s="355" t="s">
        <v>222</v>
      </c>
      <c r="E833" s="335">
        <f t="shared" si="183"/>
        <v>0</v>
      </c>
      <c r="F833" s="589"/>
      <c r="G833" s="590"/>
      <c r="H833" s="1415"/>
      <c r="I833" s="589"/>
      <c r="J833" s="590"/>
      <c r="K833" s="1415"/>
      <c r="L833" s="335">
        <f t="shared" si="184"/>
        <v>0</v>
      </c>
      <c r="M833" s="12" t="str">
        <f t="shared" si="170"/>
        <v/>
      </c>
      <c r="N833" s="13"/>
    </row>
    <row r="834" spans="1:14" hidden="1">
      <c r="A834" s="23">
        <v>245</v>
      </c>
      <c r="B834" s="292"/>
      <c r="C834" s="318">
        <v>2990</v>
      </c>
      <c r="D834" s="356" t="s">
        <v>2007</v>
      </c>
      <c r="E834" s="320">
        <f>F834+G834+H834</f>
        <v>0</v>
      </c>
      <c r="F834" s="450"/>
      <c r="G834" s="451"/>
      <c r="H834" s="1416"/>
      <c r="I834" s="450"/>
      <c r="J834" s="451"/>
      <c r="K834" s="1416"/>
      <c r="L834" s="320">
        <f>I834+J834+K834</f>
        <v>0</v>
      </c>
      <c r="M834" s="12" t="str">
        <f t="shared" si="170"/>
        <v/>
      </c>
      <c r="N834" s="13"/>
    </row>
    <row r="835" spans="1:14" hidden="1">
      <c r="A835" s="22">
        <v>250</v>
      </c>
      <c r="B835" s="292"/>
      <c r="C835" s="318">
        <v>2991</v>
      </c>
      <c r="D835" s="356" t="s">
        <v>223</v>
      </c>
      <c r="E835" s="320">
        <f t="shared" si="183"/>
        <v>0</v>
      </c>
      <c r="F835" s="450"/>
      <c r="G835" s="451"/>
      <c r="H835" s="1416"/>
      <c r="I835" s="450"/>
      <c r="J835" s="451"/>
      <c r="K835" s="1416"/>
      <c r="L835" s="320">
        <f t="shared" si="184"/>
        <v>0</v>
      </c>
      <c r="M835" s="12" t="str">
        <f t="shared" si="170"/>
        <v/>
      </c>
      <c r="N835" s="13"/>
    </row>
    <row r="836" spans="1:14" hidden="1">
      <c r="A836" s="23">
        <v>255</v>
      </c>
      <c r="B836" s="292"/>
      <c r="C836" s="285">
        <v>2992</v>
      </c>
      <c r="D836" s="357" t="s">
        <v>224</v>
      </c>
      <c r="E836" s="287">
        <f t="shared" si="183"/>
        <v>0</v>
      </c>
      <c r="F836" s="173"/>
      <c r="G836" s="174"/>
      <c r="H836" s="1409"/>
      <c r="I836" s="173"/>
      <c r="J836" s="174"/>
      <c r="K836" s="1409"/>
      <c r="L836" s="287">
        <f t="shared" si="184"/>
        <v>0</v>
      </c>
      <c r="M836" s="12" t="str">
        <f t="shared" si="170"/>
        <v/>
      </c>
      <c r="N836" s="13"/>
    </row>
    <row r="837" spans="1:14" hidden="1">
      <c r="A837" s="23">
        <v>265</v>
      </c>
      <c r="B837" s="272">
        <v>3300</v>
      </c>
      <c r="C837" s="358" t="s">
        <v>2038</v>
      </c>
      <c r="D837" s="1820"/>
      <c r="E837" s="310">
        <f t="shared" ref="E837:L837" si="185">SUM(E838:E842)</f>
        <v>0</v>
      </c>
      <c r="F837" s="274">
        <f t="shared" si="185"/>
        <v>0</v>
      </c>
      <c r="G837" s="275">
        <f t="shared" si="185"/>
        <v>0</v>
      </c>
      <c r="H837" s="276">
        <f t="shared" si="185"/>
        <v>0</v>
      </c>
      <c r="I837" s="274">
        <f t="shared" si="185"/>
        <v>0</v>
      </c>
      <c r="J837" s="275">
        <f t="shared" si="185"/>
        <v>0</v>
      </c>
      <c r="K837" s="276">
        <f t="shared" si="185"/>
        <v>0</v>
      </c>
      <c r="L837" s="310">
        <f t="shared" si="185"/>
        <v>0</v>
      </c>
      <c r="M837" s="12" t="str">
        <f t="shared" ref="M837:M890" si="186">(IF($E837&lt;&gt;0,$M$2,IF($L837&lt;&gt;0,$M$2,"")))</f>
        <v/>
      </c>
      <c r="N837" s="13"/>
    </row>
    <row r="838" spans="1:14" hidden="1">
      <c r="A838" s="22">
        <v>270</v>
      </c>
      <c r="B838" s="291"/>
      <c r="C838" s="279">
        <v>3301</v>
      </c>
      <c r="D838" s="359" t="s">
        <v>225</v>
      </c>
      <c r="E838" s="281">
        <f t="shared" ref="E838:E845" si="187">F838+G838+H838</f>
        <v>0</v>
      </c>
      <c r="F838" s="482">
        <v>0</v>
      </c>
      <c r="G838" s="483">
        <v>0</v>
      </c>
      <c r="H838" s="154">
        <v>0</v>
      </c>
      <c r="I838" s="482">
        <v>0</v>
      </c>
      <c r="J838" s="483">
        <v>0</v>
      </c>
      <c r="K838" s="154">
        <v>0</v>
      </c>
      <c r="L838" s="281">
        <f t="shared" ref="L838:L845" si="188">I838+J838+K838</f>
        <v>0</v>
      </c>
      <c r="M838" s="12" t="str">
        <f t="shared" si="186"/>
        <v/>
      </c>
      <c r="N838" s="13"/>
    </row>
    <row r="839" spans="1:14" hidden="1">
      <c r="A839" s="22">
        <v>290</v>
      </c>
      <c r="B839" s="291"/>
      <c r="C839" s="293">
        <v>3302</v>
      </c>
      <c r="D839" s="360" t="s">
        <v>702</v>
      </c>
      <c r="E839" s="295">
        <f t="shared" si="187"/>
        <v>0</v>
      </c>
      <c r="F839" s="484">
        <v>0</v>
      </c>
      <c r="G839" s="485">
        <v>0</v>
      </c>
      <c r="H839" s="160">
        <v>0</v>
      </c>
      <c r="I839" s="484">
        <v>0</v>
      </c>
      <c r="J839" s="485">
        <v>0</v>
      </c>
      <c r="K839" s="160">
        <v>0</v>
      </c>
      <c r="L839" s="295">
        <f t="shared" si="188"/>
        <v>0</v>
      </c>
      <c r="M839" s="12" t="str">
        <f t="shared" si="186"/>
        <v/>
      </c>
      <c r="N839" s="13"/>
    </row>
    <row r="840" spans="1:14" hidden="1">
      <c r="A840" s="39">
        <v>320</v>
      </c>
      <c r="B840" s="291"/>
      <c r="C840" s="293">
        <v>3304</v>
      </c>
      <c r="D840" s="360" t="s">
        <v>226</v>
      </c>
      <c r="E840" s="295">
        <f t="shared" si="187"/>
        <v>0</v>
      </c>
      <c r="F840" s="484">
        <v>0</v>
      </c>
      <c r="G840" s="485">
        <v>0</v>
      </c>
      <c r="H840" s="160">
        <v>0</v>
      </c>
      <c r="I840" s="484">
        <v>0</v>
      </c>
      <c r="J840" s="485">
        <v>0</v>
      </c>
      <c r="K840" s="160">
        <v>0</v>
      </c>
      <c r="L840" s="295">
        <f t="shared" si="188"/>
        <v>0</v>
      </c>
      <c r="M840" s="12" t="str">
        <f t="shared" si="186"/>
        <v/>
      </c>
      <c r="N840" s="13"/>
    </row>
    <row r="841" spans="1:14" ht="47.25" hidden="1">
      <c r="A841" s="22">
        <v>330</v>
      </c>
      <c r="B841" s="291"/>
      <c r="C841" s="285">
        <v>3306</v>
      </c>
      <c r="D841" s="361" t="s">
        <v>2172</v>
      </c>
      <c r="E841" s="295">
        <f t="shared" si="187"/>
        <v>0</v>
      </c>
      <c r="F841" s="484">
        <v>0</v>
      </c>
      <c r="G841" s="485">
        <v>0</v>
      </c>
      <c r="H841" s="160">
        <v>0</v>
      </c>
      <c r="I841" s="484">
        <v>0</v>
      </c>
      <c r="J841" s="485">
        <v>0</v>
      </c>
      <c r="K841" s="160">
        <v>0</v>
      </c>
      <c r="L841" s="295">
        <f t="shared" si="188"/>
        <v>0</v>
      </c>
      <c r="M841" s="12" t="str">
        <f t="shared" si="186"/>
        <v/>
      </c>
      <c r="N841" s="13"/>
    </row>
    <row r="842" spans="1:14" hidden="1">
      <c r="A842" s="23">
        <v>225</v>
      </c>
      <c r="B842" s="291"/>
      <c r="C842" s="285">
        <v>3307</v>
      </c>
      <c r="D842" s="361" t="s">
        <v>2049</v>
      </c>
      <c r="E842" s="287">
        <f t="shared" si="187"/>
        <v>0</v>
      </c>
      <c r="F842" s="486">
        <v>0</v>
      </c>
      <c r="G842" s="487">
        <v>0</v>
      </c>
      <c r="H842" s="175">
        <v>0</v>
      </c>
      <c r="I842" s="486">
        <v>0</v>
      </c>
      <c r="J842" s="487">
        <v>0</v>
      </c>
      <c r="K842" s="175">
        <v>0</v>
      </c>
      <c r="L842" s="287">
        <f t="shared" si="188"/>
        <v>0</v>
      </c>
      <c r="M842" s="12" t="str">
        <f t="shared" si="186"/>
        <v/>
      </c>
      <c r="N842" s="13"/>
    </row>
    <row r="843" spans="1:14" hidden="1">
      <c r="A843" s="23">
        <v>230</v>
      </c>
      <c r="B843" s="272">
        <v>3900</v>
      </c>
      <c r="C843" s="1960" t="s">
        <v>227</v>
      </c>
      <c r="D843" s="1961"/>
      <c r="E843" s="310">
        <f t="shared" si="187"/>
        <v>0</v>
      </c>
      <c r="F843" s="1458">
        <v>0</v>
      </c>
      <c r="G843" s="1459">
        <v>0</v>
      </c>
      <c r="H843" s="1460">
        <v>0</v>
      </c>
      <c r="I843" s="1458">
        <v>0</v>
      </c>
      <c r="J843" s="1459">
        <v>0</v>
      </c>
      <c r="K843" s="1460">
        <v>0</v>
      </c>
      <c r="L843" s="310">
        <f t="shared" si="188"/>
        <v>0</v>
      </c>
      <c r="M843" s="12" t="str">
        <f t="shared" si="186"/>
        <v/>
      </c>
      <c r="N843" s="13"/>
    </row>
    <row r="844" spans="1:14" hidden="1">
      <c r="A844" s="23">
        <v>245</v>
      </c>
      <c r="B844" s="272">
        <v>4000</v>
      </c>
      <c r="C844" s="1960" t="s">
        <v>228</v>
      </c>
      <c r="D844" s="1961"/>
      <c r="E844" s="310">
        <f t="shared" si="187"/>
        <v>0</v>
      </c>
      <c r="F844" s="1410"/>
      <c r="G844" s="1411"/>
      <c r="H844" s="1412"/>
      <c r="I844" s="1410"/>
      <c r="J844" s="1411"/>
      <c r="K844" s="1412"/>
      <c r="L844" s="310">
        <f t="shared" si="188"/>
        <v>0</v>
      </c>
      <c r="M844" s="12" t="str">
        <f t="shared" si="186"/>
        <v/>
      </c>
      <c r="N844" s="13"/>
    </row>
    <row r="845" spans="1:14" hidden="1">
      <c r="A845" s="22">
        <v>350</v>
      </c>
      <c r="B845" s="272">
        <v>4100</v>
      </c>
      <c r="C845" s="1960" t="s">
        <v>229</v>
      </c>
      <c r="D845" s="1961"/>
      <c r="E845" s="310">
        <f t="shared" si="187"/>
        <v>0</v>
      </c>
      <c r="F845" s="1459">
        <v>0</v>
      </c>
      <c r="G845" s="1459">
        <v>0</v>
      </c>
      <c r="H845" s="1460">
        <v>0</v>
      </c>
      <c r="I845" s="1711">
        <v>0</v>
      </c>
      <c r="J845" s="1459">
        <v>0</v>
      </c>
      <c r="K845" s="1459">
        <v>0</v>
      </c>
      <c r="L845" s="310">
        <f t="shared" si="188"/>
        <v>0</v>
      </c>
      <c r="M845" s="12" t="str">
        <f t="shared" si="186"/>
        <v/>
      </c>
      <c r="N845" s="13"/>
    </row>
    <row r="846" spans="1:14" hidden="1">
      <c r="A846" s="23">
        <v>355</v>
      </c>
      <c r="B846" s="272">
        <v>4200</v>
      </c>
      <c r="C846" s="1960" t="s">
        <v>230</v>
      </c>
      <c r="D846" s="1961"/>
      <c r="E846" s="310">
        <f t="shared" ref="E846:L846" si="189">SUM(E847:E852)</f>
        <v>0</v>
      </c>
      <c r="F846" s="274">
        <f t="shared" si="189"/>
        <v>0</v>
      </c>
      <c r="G846" s="275">
        <f t="shared" si="189"/>
        <v>0</v>
      </c>
      <c r="H846" s="276">
        <f>SUM(H847:H852)</f>
        <v>0</v>
      </c>
      <c r="I846" s="274">
        <f t="shared" si="189"/>
        <v>0</v>
      </c>
      <c r="J846" s="275">
        <f t="shared" si="189"/>
        <v>0</v>
      </c>
      <c r="K846" s="276">
        <f t="shared" si="189"/>
        <v>0</v>
      </c>
      <c r="L846" s="310">
        <f t="shared" si="189"/>
        <v>0</v>
      </c>
      <c r="M846" s="12" t="str">
        <f t="shared" si="186"/>
        <v/>
      </c>
      <c r="N846" s="13"/>
    </row>
    <row r="847" spans="1:14" hidden="1">
      <c r="A847" s="23">
        <v>355</v>
      </c>
      <c r="B847" s="362"/>
      <c r="C847" s="279">
        <v>4201</v>
      </c>
      <c r="D847" s="280" t="s">
        <v>231</v>
      </c>
      <c r="E847" s="281">
        <f t="shared" ref="E847:E852" si="190">F847+G847+H847</f>
        <v>0</v>
      </c>
      <c r="F847" s="152"/>
      <c r="G847" s="153"/>
      <c r="H847" s="1406"/>
      <c r="I847" s="152"/>
      <c r="J847" s="153"/>
      <c r="K847" s="1406"/>
      <c r="L847" s="281">
        <f t="shared" ref="L847:L852" si="191">I847+J847+K847</f>
        <v>0</v>
      </c>
      <c r="M847" s="12" t="str">
        <f t="shared" si="186"/>
        <v/>
      </c>
      <c r="N847" s="13"/>
    </row>
    <row r="848" spans="1:14" hidden="1">
      <c r="A848" s="23">
        <v>375</v>
      </c>
      <c r="B848" s="362"/>
      <c r="C848" s="293">
        <v>4202</v>
      </c>
      <c r="D848" s="363" t="s">
        <v>232</v>
      </c>
      <c r="E848" s="295">
        <f t="shared" si="190"/>
        <v>0</v>
      </c>
      <c r="F848" s="158"/>
      <c r="G848" s="159"/>
      <c r="H848" s="1408"/>
      <c r="I848" s="158"/>
      <c r="J848" s="159"/>
      <c r="K848" s="1408"/>
      <c r="L848" s="295">
        <f t="shared" si="191"/>
        <v>0</v>
      </c>
      <c r="M848" s="12" t="str">
        <f t="shared" si="186"/>
        <v/>
      </c>
      <c r="N848" s="13"/>
    </row>
    <row r="849" spans="1:14" hidden="1">
      <c r="A849" s="23">
        <v>380</v>
      </c>
      <c r="B849" s="362"/>
      <c r="C849" s="293">
        <v>4214</v>
      </c>
      <c r="D849" s="363" t="s">
        <v>233</v>
      </c>
      <c r="E849" s="295">
        <f t="shared" si="190"/>
        <v>0</v>
      </c>
      <c r="F849" s="158"/>
      <c r="G849" s="159"/>
      <c r="H849" s="1408"/>
      <c r="I849" s="158"/>
      <c r="J849" s="159"/>
      <c r="K849" s="1408"/>
      <c r="L849" s="295">
        <f t="shared" si="191"/>
        <v>0</v>
      </c>
      <c r="M849" s="12" t="str">
        <f t="shared" si="186"/>
        <v/>
      </c>
      <c r="N849" s="13"/>
    </row>
    <row r="850" spans="1:14" hidden="1">
      <c r="A850" s="23">
        <v>385</v>
      </c>
      <c r="B850" s="362"/>
      <c r="C850" s="293">
        <v>4217</v>
      </c>
      <c r="D850" s="363" t="s">
        <v>234</v>
      </c>
      <c r="E850" s="295">
        <f t="shared" si="190"/>
        <v>0</v>
      </c>
      <c r="F850" s="158"/>
      <c r="G850" s="159"/>
      <c r="H850" s="1408"/>
      <c r="I850" s="158"/>
      <c r="J850" s="159"/>
      <c r="K850" s="1408"/>
      <c r="L850" s="295">
        <f t="shared" si="191"/>
        <v>0</v>
      </c>
      <c r="M850" s="12" t="str">
        <f t="shared" si="186"/>
        <v/>
      </c>
      <c r="N850" s="13"/>
    </row>
    <row r="851" spans="1:14" hidden="1">
      <c r="A851" s="23">
        <v>390</v>
      </c>
      <c r="B851" s="362"/>
      <c r="C851" s="293">
        <v>4218</v>
      </c>
      <c r="D851" s="294" t="s">
        <v>235</v>
      </c>
      <c r="E851" s="295">
        <f t="shared" si="190"/>
        <v>0</v>
      </c>
      <c r="F851" s="158"/>
      <c r="G851" s="159"/>
      <c r="H851" s="1408"/>
      <c r="I851" s="158"/>
      <c r="J851" s="159"/>
      <c r="K851" s="1408"/>
      <c r="L851" s="295">
        <f t="shared" si="191"/>
        <v>0</v>
      </c>
      <c r="M851" s="12" t="str">
        <f t="shared" si="186"/>
        <v/>
      </c>
      <c r="N851" s="13"/>
    </row>
    <row r="852" spans="1:14" hidden="1">
      <c r="A852" s="23">
        <v>390</v>
      </c>
      <c r="B852" s="362"/>
      <c r="C852" s="285">
        <v>4219</v>
      </c>
      <c r="D852" s="343" t="s">
        <v>236</v>
      </c>
      <c r="E852" s="287">
        <f t="shared" si="190"/>
        <v>0</v>
      </c>
      <c r="F852" s="173"/>
      <c r="G852" s="174"/>
      <c r="H852" s="1409"/>
      <c r="I852" s="173"/>
      <c r="J852" s="174"/>
      <c r="K852" s="1409"/>
      <c r="L852" s="287">
        <f t="shared" si="191"/>
        <v>0</v>
      </c>
      <c r="M852" s="12" t="str">
        <f t="shared" si="186"/>
        <v/>
      </c>
      <c r="N852" s="13"/>
    </row>
    <row r="853" spans="1:14" hidden="1">
      <c r="A853" s="23">
        <v>395</v>
      </c>
      <c r="B853" s="272">
        <v>4300</v>
      </c>
      <c r="C853" s="1960" t="s">
        <v>1645</v>
      </c>
      <c r="D853" s="1961"/>
      <c r="E853" s="310">
        <f t="shared" ref="E853:L853" si="192">SUM(E854:E856)</f>
        <v>0</v>
      </c>
      <c r="F853" s="274">
        <f t="shared" si="192"/>
        <v>0</v>
      </c>
      <c r="G853" s="275">
        <f t="shared" si="192"/>
        <v>0</v>
      </c>
      <c r="H853" s="276">
        <f>SUM(H854:H856)</f>
        <v>0</v>
      </c>
      <c r="I853" s="274">
        <f t="shared" si="192"/>
        <v>0</v>
      </c>
      <c r="J853" s="275">
        <f t="shared" si="192"/>
        <v>0</v>
      </c>
      <c r="K853" s="276">
        <f t="shared" si="192"/>
        <v>0</v>
      </c>
      <c r="L853" s="310">
        <f t="shared" si="192"/>
        <v>0</v>
      </c>
      <c r="M853" s="12" t="str">
        <f t="shared" si="186"/>
        <v/>
      </c>
      <c r="N853" s="13"/>
    </row>
    <row r="854" spans="1:14" hidden="1">
      <c r="A854" s="18">
        <v>397</v>
      </c>
      <c r="B854" s="362"/>
      <c r="C854" s="279">
        <v>4301</v>
      </c>
      <c r="D854" s="311" t="s">
        <v>237</v>
      </c>
      <c r="E854" s="281">
        <f t="shared" ref="E854:E859" si="193">F854+G854+H854</f>
        <v>0</v>
      </c>
      <c r="F854" s="152"/>
      <c r="G854" s="153"/>
      <c r="H854" s="1406"/>
      <c r="I854" s="152"/>
      <c r="J854" s="153"/>
      <c r="K854" s="1406"/>
      <c r="L854" s="281">
        <f t="shared" ref="L854:L859" si="194">I854+J854+K854</f>
        <v>0</v>
      </c>
      <c r="M854" s="12" t="str">
        <f t="shared" si="186"/>
        <v/>
      </c>
      <c r="N854" s="13"/>
    </row>
    <row r="855" spans="1:14" hidden="1">
      <c r="A855" s="14">
        <v>398</v>
      </c>
      <c r="B855" s="362"/>
      <c r="C855" s="293">
        <v>4302</v>
      </c>
      <c r="D855" s="363" t="s">
        <v>238</v>
      </c>
      <c r="E855" s="295">
        <f t="shared" si="193"/>
        <v>0</v>
      </c>
      <c r="F855" s="158"/>
      <c r="G855" s="159"/>
      <c r="H855" s="1408"/>
      <c r="I855" s="158"/>
      <c r="J855" s="159"/>
      <c r="K855" s="1408"/>
      <c r="L855" s="295">
        <f t="shared" si="194"/>
        <v>0</v>
      </c>
      <c r="M855" s="12" t="str">
        <f t="shared" si="186"/>
        <v/>
      </c>
      <c r="N855" s="13"/>
    </row>
    <row r="856" spans="1:14" hidden="1">
      <c r="A856" s="14">
        <v>399</v>
      </c>
      <c r="B856" s="362"/>
      <c r="C856" s="285">
        <v>4309</v>
      </c>
      <c r="D856" s="301" t="s">
        <v>239</v>
      </c>
      <c r="E856" s="287">
        <f t="shared" si="193"/>
        <v>0</v>
      </c>
      <c r="F856" s="173"/>
      <c r="G856" s="174"/>
      <c r="H856" s="1409"/>
      <c r="I856" s="173"/>
      <c r="J856" s="174"/>
      <c r="K856" s="1409"/>
      <c r="L856" s="287">
        <f t="shared" si="194"/>
        <v>0</v>
      </c>
      <c r="M856" s="12" t="str">
        <f t="shared" si="186"/>
        <v/>
      </c>
      <c r="N856" s="13"/>
    </row>
    <row r="857" spans="1:14" hidden="1">
      <c r="A857" s="14">
        <v>400</v>
      </c>
      <c r="B857" s="272">
        <v>4400</v>
      </c>
      <c r="C857" s="1960" t="s">
        <v>1642</v>
      </c>
      <c r="D857" s="1961"/>
      <c r="E857" s="310">
        <f t="shared" si="193"/>
        <v>0</v>
      </c>
      <c r="F857" s="1410"/>
      <c r="G857" s="1411"/>
      <c r="H857" s="1412"/>
      <c r="I857" s="1410"/>
      <c r="J857" s="1411"/>
      <c r="K857" s="1412"/>
      <c r="L857" s="310">
        <f t="shared" si="194"/>
        <v>0</v>
      </c>
      <c r="M857" s="12" t="str">
        <f t="shared" si="186"/>
        <v/>
      </c>
      <c r="N857" s="13"/>
    </row>
    <row r="858" spans="1:14" hidden="1">
      <c r="A858" s="14">
        <v>401</v>
      </c>
      <c r="B858" s="272">
        <v>4500</v>
      </c>
      <c r="C858" s="1960" t="s">
        <v>1643</v>
      </c>
      <c r="D858" s="1961"/>
      <c r="E858" s="310">
        <f t="shared" si="193"/>
        <v>0</v>
      </c>
      <c r="F858" s="1410"/>
      <c r="G858" s="1411"/>
      <c r="H858" s="1412"/>
      <c r="I858" s="1410"/>
      <c r="J858" s="1411"/>
      <c r="K858" s="1412"/>
      <c r="L858" s="310">
        <f t="shared" si="194"/>
        <v>0</v>
      </c>
      <c r="M858" s="12" t="str">
        <f t="shared" si="186"/>
        <v/>
      </c>
      <c r="N858" s="13"/>
    </row>
    <row r="859" spans="1:14" hidden="1">
      <c r="A859" s="40">
        <v>404</v>
      </c>
      <c r="B859" s="272">
        <v>4600</v>
      </c>
      <c r="C859" s="1962" t="s">
        <v>240</v>
      </c>
      <c r="D859" s="1963"/>
      <c r="E859" s="310">
        <f t="shared" si="193"/>
        <v>0</v>
      </c>
      <c r="F859" s="1410"/>
      <c r="G859" s="1411"/>
      <c r="H859" s="1412"/>
      <c r="I859" s="1410"/>
      <c r="J859" s="1411"/>
      <c r="K859" s="1412"/>
      <c r="L859" s="310">
        <f t="shared" si="194"/>
        <v>0</v>
      </c>
      <c r="M859" s="12" t="str">
        <f t="shared" si="186"/>
        <v/>
      </c>
      <c r="N859" s="13"/>
    </row>
    <row r="860" spans="1:14" hidden="1">
      <c r="A860" s="40">
        <v>404</v>
      </c>
      <c r="B860" s="272">
        <v>4900</v>
      </c>
      <c r="C860" s="1960" t="s">
        <v>267</v>
      </c>
      <c r="D860" s="1961"/>
      <c r="E860" s="310">
        <f t="shared" ref="E860:L860" si="195">+E861+E862</f>
        <v>0</v>
      </c>
      <c r="F860" s="274">
        <f t="shared" si="195"/>
        <v>0</v>
      </c>
      <c r="G860" s="275">
        <f t="shared" si="195"/>
        <v>0</v>
      </c>
      <c r="H860" s="276">
        <f>+H861+H862</f>
        <v>0</v>
      </c>
      <c r="I860" s="274">
        <f t="shared" si="195"/>
        <v>0</v>
      </c>
      <c r="J860" s="275">
        <f t="shared" si="195"/>
        <v>0</v>
      </c>
      <c r="K860" s="276">
        <f t="shared" si="195"/>
        <v>0</v>
      </c>
      <c r="L860" s="310">
        <f t="shared" si="195"/>
        <v>0</v>
      </c>
      <c r="M860" s="12" t="str">
        <f t="shared" si="186"/>
        <v/>
      </c>
      <c r="N860" s="13"/>
    </row>
    <row r="861" spans="1:14" hidden="1">
      <c r="A861" s="22">
        <v>440</v>
      </c>
      <c r="B861" s="362"/>
      <c r="C861" s="279">
        <v>4901</v>
      </c>
      <c r="D861" s="364" t="s">
        <v>268</v>
      </c>
      <c r="E861" s="281">
        <f>F861+G861+H861</f>
        <v>0</v>
      </c>
      <c r="F861" s="152"/>
      <c r="G861" s="153"/>
      <c r="H861" s="1406"/>
      <c r="I861" s="152"/>
      <c r="J861" s="153"/>
      <c r="K861" s="1406"/>
      <c r="L861" s="281">
        <f>I861+J861+K861</f>
        <v>0</v>
      </c>
      <c r="M861" s="12" t="str">
        <f t="shared" si="186"/>
        <v/>
      </c>
      <c r="N861" s="13"/>
    </row>
    <row r="862" spans="1:14" hidden="1">
      <c r="A862" s="22">
        <v>450</v>
      </c>
      <c r="B862" s="362"/>
      <c r="C862" s="285">
        <v>4902</v>
      </c>
      <c r="D862" s="301" t="s">
        <v>269</v>
      </c>
      <c r="E862" s="287">
        <f>F862+G862+H862</f>
        <v>0</v>
      </c>
      <c r="F862" s="173"/>
      <c r="G862" s="174"/>
      <c r="H862" s="1409"/>
      <c r="I862" s="173"/>
      <c r="J862" s="174"/>
      <c r="K862" s="1409"/>
      <c r="L862" s="287">
        <f>I862+J862+K862</f>
        <v>0</v>
      </c>
      <c r="M862" s="12" t="str">
        <f t="shared" si="186"/>
        <v/>
      </c>
      <c r="N862" s="13"/>
    </row>
    <row r="863" spans="1:14" hidden="1">
      <c r="A863" s="22">
        <v>495</v>
      </c>
      <c r="B863" s="365">
        <v>5100</v>
      </c>
      <c r="C863" s="1958" t="s">
        <v>241</v>
      </c>
      <c r="D863" s="1959"/>
      <c r="E863" s="310">
        <f>F863+G863+H863</f>
        <v>0</v>
      </c>
      <c r="F863" s="1410"/>
      <c r="G863" s="1411"/>
      <c r="H863" s="1412"/>
      <c r="I863" s="1410"/>
      <c r="J863" s="1411"/>
      <c r="K863" s="1412"/>
      <c r="L863" s="310">
        <f>I863+J863+K863</f>
        <v>0</v>
      </c>
      <c r="M863" s="12" t="str">
        <f t="shared" si="186"/>
        <v/>
      </c>
      <c r="N863" s="13"/>
    </row>
    <row r="864" spans="1:14" hidden="1">
      <c r="A864" s="23">
        <v>500</v>
      </c>
      <c r="B864" s="365">
        <v>5200</v>
      </c>
      <c r="C864" s="1958" t="s">
        <v>242</v>
      </c>
      <c r="D864" s="1959"/>
      <c r="E864" s="310">
        <f t="shared" ref="E864:L864" si="196">SUM(E865:E871)</f>
        <v>0</v>
      </c>
      <c r="F864" s="274">
        <f t="shared" si="196"/>
        <v>0</v>
      </c>
      <c r="G864" s="275">
        <f t="shared" si="196"/>
        <v>0</v>
      </c>
      <c r="H864" s="276">
        <f>SUM(H865:H871)</f>
        <v>0</v>
      </c>
      <c r="I864" s="274">
        <f t="shared" si="196"/>
        <v>0</v>
      </c>
      <c r="J864" s="275">
        <f t="shared" si="196"/>
        <v>0</v>
      </c>
      <c r="K864" s="276">
        <f t="shared" si="196"/>
        <v>0</v>
      </c>
      <c r="L864" s="310">
        <f t="shared" si="196"/>
        <v>0</v>
      </c>
      <c r="M864" s="12" t="str">
        <f t="shared" si="186"/>
        <v/>
      </c>
      <c r="N864" s="13"/>
    </row>
    <row r="865" spans="1:14" hidden="1">
      <c r="A865" s="23">
        <v>505</v>
      </c>
      <c r="B865" s="366"/>
      <c r="C865" s="367">
        <v>5201</v>
      </c>
      <c r="D865" s="368" t="s">
        <v>243</v>
      </c>
      <c r="E865" s="281">
        <f t="shared" ref="E865:E871" si="197">F865+G865+H865</f>
        <v>0</v>
      </c>
      <c r="F865" s="152"/>
      <c r="G865" s="153"/>
      <c r="H865" s="1406"/>
      <c r="I865" s="152"/>
      <c r="J865" s="153"/>
      <c r="K865" s="1406"/>
      <c r="L865" s="281">
        <f t="shared" ref="L865:L871" si="198">I865+J865+K865</f>
        <v>0</v>
      </c>
      <c r="M865" s="12" t="str">
        <f t="shared" si="186"/>
        <v/>
      </c>
      <c r="N865" s="13"/>
    </row>
    <row r="866" spans="1:14" hidden="1">
      <c r="A866" s="23">
        <v>510</v>
      </c>
      <c r="B866" s="366"/>
      <c r="C866" s="369">
        <v>5202</v>
      </c>
      <c r="D866" s="370" t="s">
        <v>244</v>
      </c>
      <c r="E866" s="295">
        <f t="shared" si="197"/>
        <v>0</v>
      </c>
      <c r="F866" s="158"/>
      <c r="G866" s="159"/>
      <c r="H866" s="1408"/>
      <c r="I866" s="158"/>
      <c r="J866" s="159"/>
      <c r="K866" s="1408"/>
      <c r="L866" s="295">
        <f t="shared" si="198"/>
        <v>0</v>
      </c>
      <c r="M866" s="12" t="str">
        <f t="shared" si="186"/>
        <v/>
      </c>
      <c r="N866" s="13"/>
    </row>
    <row r="867" spans="1:14" hidden="1">
      <c r="A867" s="23">
        <v>515</v>
      </c>
      <c r="B867" s="366"/>
      <c r="C867" s="369">
        <v>5203</v>
      </c>
      <c r="D867" s="370" t="s">
        <v>609</v>
      </c>
      <c r="E867" s="295">
        <f t="shared" si="197"/>
        <v>0</v>
      </c>
      <c r="F867" s="158"/>
      <c r="G867" s="159"/>
      <c r="H867" s="1408"/>
      <c r="I867" s="158"/>
      <c r="J867" s="159"/>
      <c r="K867" s="1408"/>
      <c r="L867" s="295">
        <f t="shared" si="198"/>
        <v>0</v>
      </c>
      <c r="M867" s="12" t="str">
        <f t="shared" si="186"/>
        <v/>
      </c>
      <c r="N867" s="13"/>
    </row>
    <row r="868" spans="1:14" hidden="1">
      <c r="A868" s="23">
        <v>520</v>
      </c>
      <c r="B868" s="366"/>
      <c r="C868" s="369">
        <v>5204</v>
      </c>
      <c r="D868" s="370" t="s">
        <v>610</v>
      </c>
      <c r="E868" s="295">
        <f t="shared" si="197"/>
        <v>0</v>
      </c>
      <c r="F868" s="158"/>
      <c r="G868" s="159"/>
      <c r="H868" s="1408"/>
      <c r="I868" s="158"/>
      <c r="J868" s="159"/>
      <c r="K868" s="1408"/>
      <c r="L868" s="295">
        <f t="shared" si="198"/>
        <v>0</v>
      </c>
      <c r="M868" s="12" t="str">
        <f t="shared" si="186"/>
        <v/>
      </c>
      <c r="N868" s="13"/>
    </row>
    <row r="869" spans="1:14" hidden="1">
      <c r="A869" s="23">
        <v>525</v>
      </c>
      <c r="B869" s="366"/>
      <c r="C869" s="369">
        <v>5205</v>
      </c>
      <c r="D869" s="370" t="s">
        <v>611</v>
      </c>
      <c r="E869" s="295">
        <f t="shared" si="197"/>
        <v>0</v>
      </c>
      <c r="F869" s="158"/>
      <c r="G869" s="159"/>
      <c r="H869" s="1408"/>
      <c r="I869" s="158"/>
      <c r="J869" s="159"/>
      <c r="K869" s="1408"/>
      <c r="L869" s="295">
        <f t="shared" si="198"/>
        <v>0</v>
      </c>
      <c r="M869" s="12" t="str">
        <f t="shared" si="186"/>
        <v/>
      </c>
      <c r="N869" s="13"/>
    </row>
    <row r="870" spans="1:14" hidden="1">
      <c r="A870" s="22">
        <v>635</v>
      </c>
      <c r="B870" s="366"/>
      <c r="C870" s="369">
        <v>5206</v>
      </c>
      <c r="D870" s="370" t="s">
        <v>612</v>
      </c>
      <c r="E870" s="295">
        <f t="shared" si="197"/>
        <v>0</v>
      </c>
      <c r="F870" s="158"/>
      <c r="G870" s="159"/>
      <c r="H870" s="1408"/>
      <c r="I870" s="158"/>
      <c r="J870" s="159"/>
      <c r="K870" s="1408"/>
      <c r="L870" s="295">
        <f t="shared" si="198"/>
        <v>0</v>
      </c>
      <c r="M870" s="12" t="str">
        <f t="shared" si="186"/>
        <v/>
      </c>
      <c r="N870" s="13"/>
    </row>
    <row r="871" spans="1:14" hidden="1">
      <c r="A871" s="23">
        <v>640</v>
      </c>
      <c r="B871" s="366"/>
      <c r="C871" s="371">
        <v>5219</v>
      </c>
      <c r="D871" s="372" t="s">
        <v>613</v>
      </c>
      <c r="E871" s="287">
        <f t="shared" si="197"/>
        <v>0</v>
      </c>
      <c r="F871" s="173"/>
      <c r="G871" s="174"/>
      <c r="H871" s="1409"/>
      <c r="I871" s="173"/>
      <c r="J871" s="174"/>
      <c r="K871" s="1409"/>
      <c r="L871" s="287">
        <f t="shared" si="198"/>
        <v>0</v>
      </c>
      <c r="M871" s="12" t="str">
        <f t="shared" si="186"/>
        <v/>
      </c>
      <c r="N871" s="13"/>
    </row>
    <row r="872" spans="1:14" hidden="1">
      <c r="A872" s="23">
        <v>645</v>
      </c>
      <c r="B872" s="365">
        <v>5300</v>
      </c>
      <c r="C872" s="1958" t="s">
        <v>614</v>
      </c>
      <c r="D872" s="1959"/>
      <c r="E872" s="310">
        <f t="shared" ref="E872:L872" si="199">SUM(E873:E874)</f>
        <v>0</v>
      </c>
      <c r="F872" s="274">
        <f t="shared" si="199"/>
        <v>0</v>
      </c>
      <c r="G872" s="275">
        <f t="shared" si="199"/>
        <v>0</v>
      </c>
      <c r="H872" s="276">
        <f>SUM(H873:H874)</f>
        <v>0</v>
      </c>
      <c r="I872" s="274">
        <f t="shared" si="199"/>
        <v>0</v>
      </c>
      <c r="J872" s="275">
        <f t="shared" si="199"/>
        <v>0</v>
      </c>
      <c r="K872" s="276">
        <f t="shared" si="199"/>
        <v>0</v>
      </c>
      <c r="L872" s="310">
        <f t="shared" si="199"/>
        <v>0</v>
      </c>
      <c r="M872" s="12" t="str">
        <f t="shared" si="186"/>
        <v/>
      </c>
      <c r="N872" s="13"/>
    </row>
    <row r="873" spans="1:14" hidden="1">
      <c r="A873" s="23">
        <v>650</v>
      </c>
      <c r="B873" s="366"/>
      <c r="C873" s="367">
        <v>5301</v>
      </c>
      <c r="D873" s="368" t="s">
        <v>301</v>
      </c>
      <c r="E873" s="281">
        <f>F873+G873+H873</f>
        <v>0</v>
      </c>
      <c r="F873" s="152"/>
      <c r="G873" s="153"/>
      <c r="H873" s="1406"/>
      <c r="I873" s="152"/>
      <c r="J873" s="153"/>
      <c r="K873" s="1406"/>
      <c r="L873" s="281">
        <f>I873+J873+K873</f>
        <v>0</v>
      </c>
      <c r="M873" s="12" t="str">
        <f t="shared" si="186"/>
        <v/>
      </c>
      <c r="N873" s="13"/>
    </row>
    <row r="874" spans="1:14" hidden="1">
      <c r="A874" s="22">
        <v>655</v>
      </c>
      <c r="B874" s="366"/>
      <c r="C874" s="371">
        <v>5309</v>
      </c>
      <c r="D874" s="372" t="s">
        <v>615</v>
      </c>
      <c r="E874" s="287">
        <f>F874+G874+H874</f>
        <v>0</v>
      </c>
      <c r="F874" s="173"/>
      <c r="G874" s="174"/>
      <c r="H874" s="1409"/>
      <c r="I874" s="173"/>
      <c r="J874" s="174"/>
      <c r="K874" s="1409"/>
      <c r="L874" s="287">
        <f>I874+J874+K874</f>
        <v>0</v>
      </c>
      <c r="M874" s="12" t="str">
        <f t="shared" si="186"/>
        <v/>
      </c>
      <c r="N874" s="13"/>
    </row>
    <row r="875" spans="1:14" hidden="1">
      <c r="A875" s="22">
        <v>665</v>
      </c>
      <c r="B875" s="365">
        <v>5400</v>
      </c>
      <c r="C875" s="1958" t="s">
        <v>672</v>
      </c>
      <c r="D875" s="1959"/>
      <c r="E875" s="310">
        <f>F875+G875+H875</f>
        <v>0</v>
      </c>
      <c r="F875" s="1410"/>
      <c r="G875" s="1411"/>
      <c r="H875" s="1412"/>
      <c r="I875" s="1410"/>
      <c r="J875" s="1411"/>
      <c r="K875" s="1412"/>
      <c r="L875" s="310">
        <f>I875+J875+K875</f>
        <v>0</v>
      </c>
      <c r="M875" s="12" t="str">
        <f t="shared" si="186"/>
        <v/>
      </c>
      <c r="N875" s="13"/>
    </row>
    <row r="876" spans="1:14" hidden="1">
      <c r="A876" s="22">
        <v>675</v>
      </c>
      <c r="B876" s="272">
        <v>5500</v>
      </c>
      <c r="C876" s="1960" t="s">
        <v>673</v>
      </c>
      <c r="D876" s="1961"/>
      <c r="E876" s="310">
        <f t="shared" ref="E876:L876" si="200">SUM(E877:E880)</f>
        <v>0</v>
      </c>
      <c r="F876" s="274">
        <f t="shared" si="200"/>
        <v>0</v>
      </c>
      <c r="G876" s="275">
        <f t="shared" si="200"/>
        <v>0</v>
      </c>
      <c r="H876" s="276">
        <f>SUM(H877:H880)</f>
        <v>0</v>
      </c>
      <c r="I876" s="274">
        <f t="shared" si="200"/>
        <v>0</v>
      </c>
      <c r="J876" s="275">
        <f t="shared" si="200"/>
        <v>0</v>
      </c>
      <c r="K876" s="276">
        <f t="shared" si="200"/>
        <v>0</v>
      </c>
      <c r="L876" s="310">
        <f t="shared" si="200"/>
        <v>0</v>
      </c>
      <c r="M876" s="12" t="str">
        <f t="shared" si="186"/>
        <v/>
      </c>
      <c r="N876" s="13"/>
    </row>
    <row r="877" spans="1:14" hidden="1">
      <c r="A877" s="22">
        <v>685</v>
      </c>
      <c r="B877" s="362"/>
      <c r="C877" s="279">
        <v>5501</v>
      </c>
      <c r="D877" s="311" t="s">
        <v>674</v>
      </c>
      <c r="E877" s="281">
        <f>F877+G877+H877</f>
        <v>0</v>
      </c>
      <c r="F877" s="152"/>
      <c r="G877" s="153"/>
      <c r="H877" s="1406"/>
      <c r="I877" s="152"/>
      <c r="J877" s="153"/>
      <c r="K877" s="1406"/>
      <c r="L877" s="281">
        <f>I877+J877+K877</f>
        <v>0</v>
      </c>
      <c r="M877" s="12" t="str">
        <f t="shared" si="186"/>
        <v/>
      </c>
      <c r="N877" s="13"/>
    </row>
    <row r="878" spans="1:14" hidden="1">
      <c r="A878" s="23">
        <v>690</v>
      </c>
      <c r="B878" s="362"/>
      <c r="C878" s="293">
        <v>5502</v>
      </c>
      <c r="D878" s="294" t="s">
        <v>675</v>
      </c>
      <c r="E878" s="295">
        <f>F878+G878+H878</f>
        <v>0</v>
      </c>
      <c r="F878" s="158"/>
      <c r="G878" s="159"/>
      <c r="H878" s="1408"/>
      <c r="I878" s="158"/>
      <c r="J878" s="159"/>
      <c r="K878" s="1408"/>
      <c r="L878" s="295">
        <f>I878+J878+K878</f>
        <v>0</v>
      </c>
      <c r="M878" s="12" t="str">
        <f t="shared" si="186"/>
        <v/>
      </c>
      <c r="N878" s="13"/>
    </row>
    <row r="879" spans="1:14" hidden="1">
      <c r="A879" s="23">
        <v>695</v>
      </c>
      <c r="B879" s="362"/>
      <c r="C879" s="293">
        <v>5503</v>
      </c>
      <c r="D879" s="363" t="s">
        <v>676</v>
      </c>
      <c r="E879" s="295">
        <f>F879+G879+H879</f>
        <v>0</v>
      </c>
      <c r="F879" s="158"/>
      <c r="G879" s="159"/>
      <c r="H879" s="1408"/>
      <c r="I879" s="158"/>
      <c r="J879" s="159"/>
      <c r="K879" s="1408"/>
      <c r="L879" s="295">
        <f>I879+J879+K879</f>
        <v>0</v>
      </c>
      <c r="M879" s="12" t="str">
        <f t="shared" si="186"/>
        <v/>
      </c>
      <c r="N879" s="13"/>
    </row>
    <row r="880" spans="1:14" hidden="1">
      <c r="A880" s="22">
        <v>700</v>
      </c>
      <c r="B880" s="362"/>
      <c r="C880" s="285">
        <v>5504</v>
      </c>
      <c r="D880" s="339" t="s">
        <v>677</v>
      </c>
      <c r="E880" s="287">
        <f>F880+G880+H880</f>
        <v>0</v>
      </c>
      <c r="F880" s="173"/>
      <c r="G880" s="174"/>
      <c r="H880" s="1409"/>
      <c r="I880" s="173"/>
      <c r="J880" s="174"/>
      <c r="K880" s="1409"/>
      <c r="L880" s="287">
        <f>I880+J880+K880</f>
        <v>0</v>
      </c>
      <c r="M880" s="12" t="str">
        <f t="shared" si="186"/>
        <v/>
      </c>
      <c r="N880" s="13"/>
    </row>
    <row r="881" spans="1:14" hidden="1">
      <c r="A881" s="22">
        <v>710</v>
      </c>
      <c r="B881" s="365">
        <v>5700</v>
      </c>
      <c r="C881" s="1953" t="s">
        <v>899</v>
      </c>
      <c r="D881" s="1954"/>
      <c r="E881" s="310">
        <f>SUM(E882:E884)</f>
        <v>0</v>
      </c>
      <c r="F881" s="1458">
        <v>0</v>
      </c>
      <c r="G881" s="1458">
        <v>0</v>
      </c>
      <c r="H881" s="1458">
        <v>0</v>
      </c>
      <c r="I881" s="1458">
        <v>0</v>
      </c>
      <c r="J881" s="1458">
        <v>0</v>
      </c>
      <c r="K881" s="1458">
        <v>0</v>
      </c>
      <c r="L881" s="310">
        <f>SUM(L882:L884)</f>
        <v>0</v>
      </c>
      <c r="M881" s="12" t="str">
        <f t="shared" si="186"/>
        <v/>
      </c>
      <c r="N881" s="13"/>
    </row>
    <row r="882" spans="1:14" hidden="1">
      <c r="A882" s="23">
        <v>715</v>
      </c>
      <c r="B882" s="366"/>
      <c r="C882" s="367">
        <v>5701</v>
      </c>
      <c r="D882" s="368" t="s">
        <v>678</v>
      </c>
      <c r="E882" s="281">
        <f>F882+G882+H882</f>
        <v>0</v>
      </c>
      <c r="F882" s="1459">
        <v>0</v>
      </c>
      <c r="G882" s="1459">
        <v>0</v>
      </c>
      <c r="H882" s="1460">
        <v>0</v>
      </c>
      <c r="I882" s="1711">
        <v>0</v>
      </c>
      <c r="J882" s="1459">
        <v>0</v>
      </c>
      <c r="K882" s="1459">
        <v>0</v>
      </c>
      <c r="L882" s="281">
        <f>I882+J882+K882</f>
        <v>0</v>
      </c>
      <c r="M882" s="12" t="str">
        <f t="shared" si="186"/>
        <v/>
      </c>
      <c r="N882" s="13"/>
    </row>
    <row r="883" spans="1:14" hidden="1">
      <c r="A883" s="23">
        <v>720</v>
      </c>
      <c r="B883" s="366"/>
      <c r="C883" s="373">
        <v>5702</v>
      </c>
      <c r="D883" s="374" t="s">
        <v>679</v>
      </c>
      <c r="E883" s="314">
        <f>F883+G883+H883</f>
        <v>0</v>
      </c>
      <c r="F883" s="1459">
        <v>0</v>
      </c>
      <c r="G883" s="1459">
        <v>0</v>
      </c>
      <c r="H883" s="1460">
        <v>0</v>
      </c>
      <c r="I883" s="1711">
        <v>0</v>
      </c>
      <c r="J883" s="1459">
        <v>0</v>
      </c>
      <c r="K883" s="1459">
        <v>0</v>
      </c>
      <c r="L883" s="314">
        <f>I883+J883+K883</f>
        <v>0</v>
      </c>
      <c r="M883" s="12" t="str">
        <f t="shared" si="186"/>
        <v/>
      </c>
      <c r="N883" s="13"/>
    </row>
    <row r="884" spans="1:14" hidden="1">
      <c r="A884" s="23">
        <v>725</v>
      </c>
      <c r="B884" s="292"/>
      <c r="C884" s="375">
        <v>4071</v>
      </c>
      <c r="D884" s="376" t="s">
        <v>680</v>
      </c>
      <c r="E884" s="377">
        <f>F884+G884+H884</f>
        <v>0</v>
      </c>
      <c r="F884" s="1459">
        <v>0</v>
      </c>
      <c r="G884" s="1459">
        <v>0</v>
      </c>
      <c r="H884" s="1460">
        <v>0</v>
      </c>
      <c r="I884" s="1711">
        <v>0</v>
      </c>
      <c r="J884" s="1459">
        <v>0</v>
      </c>
      <c r="K884" s="1459">
        <v>0</v>
      </c>
      <c r="L884" s="377">
        <f>I884+J884+K884</f>
        <v>0</v>
      </c>
      <c r="M884" s="12" t="str">
        <f t="shared" si="186"/>
        <v/>
      </c>
      <c r="N884" s="13"/>
    </row>
    <row r="885" spans="1:14" hidden="1">
      <c r="A885" s="23">
        <v>730</v>
      </c>
      <c r="B885" s="571"/>
      <c r="C885" s="1955" t="s">
        <v>681</v>
      </c>
      <c r="D885" s="1956"/>
      <c r="E885" s="1426"/>
      <c r="F885" s="1426"/>
      <c r="G885" s="1426"/>
      <c r="H885" s="1426"/>
      <c r="I885" s="1426"/>
      <c r="J885" s="1426"/>
      <c r="K885" s="1426"/>
      <c r="L885" s="1427"/>
      <c r="M885" s="12" t="str">
        <f t="shared" si="186"/>
        <v/>
      </c>
      <c r="N885" s="13"/>
    </row>
    <row r="886" spans="1:14" hidden="1">
      <c r="A886" s="23">
        <v>735</v>
      </c>
      <c r="B886" s="381">
        <v>98</v>
      </c>
      <c r="C886" s="1955" t="s">
        <v>681</v>
      </c>
      <c r="D886" s="1956"/>
      <c r="E886" s="382">
        <f>F886+G886+H886</f>
        <v>0</v>
      </c>
      <c r="F886" s="1417"/>
      <c r="G886" s="1418"/>
      <c r="H886" s="1419"/>
      <c r="I886" s="1448">
        <v>0</v>
      </c>
      <c r="J886" s="1449">
        <v>0</v>
      </c>
      <c r="K886" s="1450">
        <v>0</v>
      </c>
      <c r="L886" s="382">
        <f>I886+J886+K886</f>
        <v>0</v>
      </c>
      <c r="M886" s="12" t="str">
        <f t="shared" si="186"/>
        <v/>
      </c>
      <c r="N886" s="13"/>
    </row>
    <row r="887" spans="1:14" hidden="1">
      <c r="A887" s="23">
        <v>740</v>
      </c>
      <c r="B887" s="1421"/>
      <c r="C887" s="1422"/>
      <c r="D887" s="1423"/>
      <c r="E887" s="269"/>
      <c r="F887" s="269"/>
      <c r="G887" s="269"/>
      <c r="H887" s="269"/>
      <c r="I887" s="269"/>
      <c r="J887" s="269"/>
      <c r="K887" s="269"/>
      <c r="L887" s="270"/>
      <c r="M887" s="12" t="str">
        <f t="shared" si="186"/>
        <v/>
      </c>
      <c r="N887" s="73" t="str">
        <f>LEFT(C769,1)</f>
        <v>5</v>
      </c>
    </row>
    <row r="888" spans="1:14" hidden="1">
      <c r="A888" s="23">
        <v>745</v>
      </c>
      <c r="B888" s="1424"/>
      <c r="C888" s="111"/>
      <c r="D888" s="1425"/>
      <c r="E888" s="218"/>
      <c r="F888" s="218"/>
      <c r="G888" s="218"/>
      <c r="H888" s="218"/>
      <c r="I888" s="218"/>
      <c r="J888" s="218"/>
      <c r="K888" s="218"/>
      <c r="L888" s="389"/>
      <c r="M888" s="7" t="str">
        <f t="shared" si="186"/>
        <v/>
      </c>
    </row>
    <row r="889" spans="1:14" hidden="1">
      <c r="A889" s="22">
        <v>750</v>
      </c>
      <c r="B889" s="1424"/>
      <c r="C889" s="111"/>
      <c r="D889" s="1425"/>
      <c r="E889" s="218"/>
      <c r="F889" s="218"/>
      <c r="G889" s="218"/>
      <c r="H889" s="218"/>
      <c r="I889" s="218"/>
      <c r="J889" s="218"/>
      <c r="K889" s="218"/>
      <c r="L889" s="389"/>
      <c r="M889" s="7" t="str">
        <f t="shared" si="186"/>
        <v/>
      </c>
    </row>
    <row r="890" spans="1:14" ht="19.5" hidden="1" thickBot="1">
      <c r="A890" s="23">
        <v>755</v>
      </c>
      <c r="B890" s="1451"/>
      <c r="C890" s="393" t="s">
        <v>727</v>
      </c>
      <c r="D890" s="1420">
        <f>+B890</f>
        <v>0</v>
      </c>
      <c r="E890" s="395">
        <f t="shared" ref="E890:L890" si="201">SUM(E772,E775,E781,E789,E790,E808,E812,E818,E821,E822,E823,E824,E828,E837,E843,E844,E845,E846,E853,E857,E858,E859,E860,E863,E864,E872,E875,E876,E881)+E886</f>
        <v>0</v>
      </c>
      <c r="F890" s="396">
        <f t="shared" si="201"/>
        <v>0</v>
      </c>
      <c r="G890" s="397">
        <f t="shared" si="201"/>
        <v>0</v>
      </c>
      <c r="H890" s="398">
        <f t="shared" si="201"/>
        <v>0</v>
      </c>
      <c r="I890" s="396">
        <f t="shared" si="201"/>
        <v>0</v>
      </c>
      <c r="J890" s="397">
        <f t="shared" si="201"/>
        <v>0</v>
      </c>
      <c r="K890" s="398">
        <f t="shared" si="201"/>
        <v>0</v>
      </c>
      <c r="L890" s="395">
        <f t="shared" si="201"/>
        <v>0</v>
      </c>
      <c r="M890" s="1821" t="str">
        <f t="shared" si="186"/>
        <v/>
      </c>
      <c r="N890" s="65"/>
    </row>
    <row r="891" spans="1:14" ht="18.75" hidden="1">
      <c r="A891" s="23">
        <v>760</v>
      </c>
      <c r="B891" s="79" t="s">
        <v>120</v>
      </c>
      <c r="C891" s="1"/>
      <c r="L891" s="6"/>
      <c r="M891" s="1821" t="str">
        <f>(IF($E890&lt;&gt;0,$M$2,IF($L890&lt;&gt;0,$M$2,"")))</f>
        <v/>
      </c>
      <c r="N891" s="65"/>
    </row>
    <row r="892" spans="1:14" ht="18.75" hidden="1">
      <c r="A892" s="22">
        <v>765</v>
      </c>
      <c r="B892" s="1355"/>
      <c r="C892" s="1355"/>
      <c r="D892" s="1356"/>
      <c r="E892" s="1355"/>
      <c r="F892" s="1355"/>
      <c r="G892" s="1355"/>
      <c r="H892" s="1355"/>
      <c r="I892" s="1355"/>
      <c r="J892" s="1355"/>
      <c r="K892" s="1355"/>
      <c r="L892" s="1357"/>
      <c r="M892" s="1821" t="str">
        <f>(IF($E890&lt;&gt;0,$M$2,IF($L890&lt;&gt;0,$M$2,"")))</f>
        <v/>
      </c>
      <c r="N892" s="65"/>
    </row>
    <row r="893" spans="1:14" ht="18.75" hidden="1">
      <c r="A893" s="22">
        <v>775</v>
      </c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77"/>
      <c r="M893" s="74" t="str">
        <f>(IF(E890&lt;&gt;0,$G$2,IF(L890&lt;&gt;0,$G$2,"")))</f>
        <v/>
      </c>
      <c r="N893" s="65"/>
    </row>
    <row r="894" spans="1:14" ht="18.75" hidden="1">
      <c r="A894" s="23">
        <v>780</v>
      </c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77"/>
      <c r="M894" s="74" t="str">
        <f>(IF(E890&lt;&gt;0,$G$2,IF(L890&lt;&gt;0,$G$2,"")))</f>
        <v/>
      </c>
      <c r="N894" s="65"/>
    </row>
    <row r="895" spans="1:14" hidden="1">
      <c r="A895" s="23">
        <v>785</v>
      </c>
    </row>
    <row r="896" spans="1:14" hidden="1">
      <c r="A896" s="23">
        <v>790</v>
      </c>
    </row>
    <row r="897" spans="1:1" hidden="1">
      <c r="A897" s="23">
        <v>795</v>
      </c>
    </row>
    <row r="898" spans="1:1" hidden="1">
      <c r="A898" s="22">
        <v>805</v>
      </c>
    </row>
    <row r="899" spans="1:1" hidden="1">
      <c r="A899" s="23">
        <v>810</v>
      </c>
    </row>
    <row r="900" spans="1:1" hidden="1">
      <c r="A900" s="23">
        <v>815</v>
      </c>
    </row>
    <row r="901" spans="1:1" hidden="1">
      <c r="A901" s="28">
        <v>525</v>
      </c>
    </row>
    <row r="902" spans="1:1" hidden="1">
      <c r="A902" s="22">
        <v>820</v>
      </c>
    </row>
    <row r="903" spans="1:1" hidden="1">
      <c r="A903" s="23">
        <v>821</v>
      </c>
    </row>
    <row r="904" spans="1:1" hidden="1">
      <c r="A904" s="23">
        <v>822</v>
      </c>
    </row>
    <row r="905" spans="1:1" hidden="1">
      <c r="A905" s="23">
        <v>823</v>
      </c>
    </row>
    <row r="906" spans="1:1" hidden="1">
      <c r="A906" s="23">
        <v>825</v>
      </c>
    </row>
    <row r="907" spans="1:1" hidden="1">
      <c r="A907" s="23"/>
    </row>
    <row r="908" spans="1:1" hidden="1">
      <c r="A908" s="23"/>
    </row>
    <row r="909" spans="1:1" hidden="1">
      <c r="A909" s="23"/>
    </row>
    <row r="910" spans="1:1" hidden="1">
      <c r="A910" s="23"/>
    </row>
    <row r="911" spans="1:1" hidden="1">
      <c r="A911" s="23"/>
    </row>
    <row r="912" spans="1:1" hidden="1">
      <c r="A912" s="23"/>
    </row>
    <row r="913" spans="1:1" hidden="1">
      <c r="A913" s="23"/>
    </row>
    <row r="914" spans="1:1" hidden="1">
      <c r="A914" s="23"/>
    </row>
    <row r="915" spans="1:1" hidden="1">
      <c r="A915" s="23"/>
    </row>
    <row r="916" spans="1:1" hidden="1">
      <c r="A916" s="23"/>
    </row>
    <row r="917" spans="1:1" hidden="1">
      <c r="A917" s="23"/>
    </row>
    <row r="918" spans="1:1" hidden="1">
      <c r="A918" s="23"/>
    </row>
    <row r="919" spans="1:1" hidden="1">
      <c r="A919" s="23"/>
    </row>
    <row r="920" spans="1:1" hidden="1">
      <c r="A920" s="23"/>
    </row>
    <row r="921" spans="1:1" hidden="1">
      <c r="A921" s="25"/>
    </row>
    <row r="922" spans="1:1" hidden="1">
      <c r="A922" s="25">
        <v>905</v>
      </c>
    </row>
    <row r="923" spans="1:1" hidden="1">
      <c r="A923" s="25">
        <v>906</v>
      </c>
    </row>
  </sheetData>
  <sheetProtection password="81B0" sheet="1" objects="1" scenarios="1"/>
  <autoFilter ref="M1:M923">
    <filterColumn colId="0">
      <filters>
        <filter val="1"/>
      </filters>
    </filterColumn>
  </autoFilter>
  <mergeCells count="180">
    <mergeCell ref="C886:D886"/>
    <mergeCell ref="C859:D859"/>
    <mergeCell ref="C860:D860"/>
    <mergeCell ref="C863:D863"/>
    <mergeCell ref="C864:D864"/>
    <mergeCell ref="C872:D872"/>
    <mergeCell ref="C875:D875"/>
    <mergeCell ref="C844:D844"/>
    <mergeCell ref="C845:D845"/>
    <mergeCell ref="C846:D846"/>
    <mergeCell ref="C853:D853"/>
    <mergeCell ref="C857:D857"/>
    <mergeCell ref="C858:D858"/>
    <mergeCell ref="C876:D876"/>
    <mergeCell ref="C881:D881"/>
    <mergeCell ref="C885:D885"/>
    <mergeCell ref="C808:D808"/>
    <mergeCell ref="C812:D812"/>
    <mergeCell ref="C818:D818"/>
    <mergeCell ref="C821:D821"/>
    <mergeCell ref="C822:D822"/>
    <mergeCell ref="C823:D823"/>
    <mergeCell ref="C824:D824"/>
    <mergeCell ref="C828:D828"/>
    <mergeCell ref="C843:D843"/>
    <mergeCell ref="B758:D758"/>
    <mergeCell ref="B761:D761"/>
    <mergeCell ref="E765:H765"/>
    <mergeCell ref="I765:L765"/>
    <mergeCell ref="C772:D772"/>
    <mergeCell ref="C775:D775"/>
    <mergeCell ref="C781:D781"/>
    <mergeCell ref="C789:D789"/>
    <mergeCell ref="C790:D790"/>
    <mergeCell ref="C723:D723"/>
    <mergeCell ref="C724:D724"/>
    <mergeCell ref="C732:D732"/>
    <mergeCell ref="C735:D735"/>
    <mergeCell ref="C736:D736"/>
    <mergeCell ref="C741:D741"/>
    <mergeCell ref="C745:D745"/>
    <mergeCell ref="C746:D746"/>
    <mergeCell ref="B756:D756"/>
    <mergeCell ref="C703:D703"/>
    <mergeCell ref="C704:D704"/>
    <mergeCell ref="C705:D705"/>
    <mergeCell ref="C706:D706"/>
    <mergeCell ref="C713:D713"/>
    <mergeCell ref="C717:D717"/>
    <mergeCell ref="C718:D718"/>
    <mergeCell ref="C719:D719"/>
    <mergeCell ref="C720:D720"/>
    <mergeCell ref="C650:D650"/>
    <mergeCell ref="C668:D668"/>
    <mergeCell ref="C672:D672"/>
    <mergeCell ref="C678:D678"/>
    <mergeCell ref="C681:D681"/>
    <mergeCell ref="C682:D682"/>
    <mergeCell ref="C683:D683"/>
    <mergeCell ref="C684:D684"/>
    <mergeCell ref="C688:D688"/>
    <mergeCell ref="B616:D616"/>
    <mergeCell ref="B618:D618"/>
    <mergeCell ref="B621:D621"/>
    <mergeCell ref="E625:H625"/>
    <mergeCell ref="I625:L625"/>
    <mergeCell ref="C632:D632"/>
    <mergeCell ref="C635:D635"/>
    <mergeCell ref="C641:D641"/>
    <mergeCell ref="C649:D649"/>
    <mergeCell ref="E445:H445"/>
    <mergeCell ref="E461:H461"/>
    <mergeCell ref="E19:H19"/>
    <mergeCell ref="I19:L19"/>
    <mergeCell ref="E183:H183"/>
    <mergeCell ref="I183:L183"/>
    <mergeCell ref="E360:H360"/>
    <mergeCell ref="I360:L360"/>
    <mergeCell ref="I445:L445"/>
    <mergeCell ref="I461:L461"/>
    <mergeCell ref="C187:D187"/>
    <mergeCell ref="B176:D176"/>
    <mergeCell ref="B179:D179"/>
    <mergeCell ref="B174:D174"/>
    <mergeCell ref="C39:D39"/>
    <mergeCell ref="B7:D7"/>
    <mergeCell ref="B9:D9"/>
    <mergeCell ref="B12:D12"/>
    <mergeCell ref="C22:D22"/>
    <mergeCell ref="C28:D28"/>
    <mergeCell ref="C33:D33"/>
    <mergeCell ref="C204:D204"/>
    <mergeCell ref="C205:D205"/>
    <mergeCell ref="C227:D227"/>
    <mergeCell ref="C261:D261"/>
    <mergeCell ref="C236:D236"/>
    <mergeCell ref="C223:D223"/>
    <mergeCell ref="C233:D233"/>
    <mergeCell ref="C190:D190"/>
    <mergeCell ref="C196:D196"/>
    <mergeCell ref="C272:D272"/>
    <mergeCell ref="C237:D237"/>
    <mergeCell ref="C238:D238"/>
    <mergeCell ref="C239:D239"/>
    <mergeCell ref="C243:D243"/>
    <mergeCell ref="C258:D258"/>
    <mergeCell ref="C273:D273"/>
    <mergeCell ref="C274:D274"/>
    <mergeCell ref="C259:D259"/>
    <mergeCell ref="C260:D260"/>
    <mergeCell ref="C268:D268"/>
    <mergeCell ref="C296:D296"/>
    <mergeCell ref="C300:D300"/>
    <mergeCell ref="B309:D309"/>
    <mergeCell ref="B311:D311"/>
    <mergeCell ref="C279:D279"/>
    <mergeCell ref="C287:D287"/>
    <mergeCell ref="C290:D290"/>
    <mergeCell ref="C291:D291"/>
    <mergeCell ref="C275:D275"/>
    <mergeCell ref="C278:D278"/>
    <mergeCell ref="B457:D457"/>
    <mergeCell ref="C464:D464"/>
    <mergeCell ref="C425:D425"/>
    <mergeCell ref="C426:D426"/>
    <mergeCell ref="C429:D429"/>
    <mergeCell ref="B436:D436"/>
    <mergeCell ref="B452:D452"/>
    <mergeCell ref="B454:D454"/>
    <mergeCell ref="B314:D314"/>
    <mergeCell ref="B347:D347"/>
    <mergeCell ref="C378:D378"/>
    <mergeCell ref="C386:D386"/>
    <mergeCell ref="B356:D356"/>
    <mergeCell ref="C364:D364"/>
    <mergeCell ref="B351:D351"/>
    <mergeCell ref="B353:D353"/>
    <mergeCell ref="C415:D415"/>
    <mergeCell ref="C427:D427"/>
    <mergeCell ref="B438:D438"/>
    <mergeCell ref="B441:D441"/>
    <mergeCell ref="C428:D428"/>
    <mergeCell ref="C399:D399"/>
    <mergeCell ref="C405:D405"/>
    <mergeCell ref="C409:D409"/>
    <mergeCell ref="C412:D412"/>
    <mergeCell ref="C402:D402"/>
    <mergeCell ref="C539:D539"/>
    <mergeCell ref="C519:D519"/>
    <mergeCell ref="C524:D524"/>
    <mergeCell ref="C594:D594"/>
    <mergeCell ref="C544:D544"/>
    <mergeCell ref="C547:D547"/>
    <mergeCell ref="C569:D569"/>
    <mergeCell ref="C589:D589"/>
    <mergeCell ref="C534:D534"/>
    <mergeCell ref="B607:C607"/>
    <mergeCell ref="G607:J607"/>
    <mergeCell ref="B608:C608"/>
    <mergeCell ref="H608:J608"/>
    <mergeCell ref="H610:J610"/>
    <mergeCell ref="I9:J9"/>
    <mergeCell ref="I10:J12"/>
    <mergeCell ref="C408:D408"/>
    <mergeCell ref="G603:J603"/>
    <mergeCell ref="G604:J604"/>
    <mergeCell ref="G606:J606"/>
    <mergeCell ref="C391:D391"/>
    <mergeCell ref="C394:D394"/>
    <mergeCell ref="C527:D527"/>
    <mergeCell ref="C468:D468"/>
    <mergeCell ref="C481:D481"/>
    <mergeCell ref="C484:D484"/>
    <mergeCell ref="C505:D505"/>
    <mergeCell ref="C471:D471"/>
    <mergeCell ref="C474:D474"/>
    <mergeCell ref="C515:D515"/>
    <mergeCell ref="C500:D500"/>
    <mergeCell ref="C506:D506"/>
    <mergeCell ref="C538:D538"/>
  </mergeCells>
  <phoneticPr fontId="2" type="noConversion"/>
  <conditionalFormatting sqref="D450">
    <cfRule type="cellIs" dxfId="125" priority="166" stopIfTrue="1" operator="notEqual">
      <formula>0</formula>
    </cfRule>
  </conditionalFormatting>
  <conditionalFormatting sqref="D601">
    <cfRule type="cellIs" dxfId="124" priority="165" stopIfTrue="1" operator="notEqual">
      <formula>0</formula>
    </cfRule>
  </conditionalFormatting>
  <conditionalFormatting sqref="E15">
    <cfRule type="cellIs" dxfId="123" priority="159" stopIfTrue="1" operator="equal">
      <formula>98</formula>
    </cfRule>
    <cfRule type="cellIs" dxfId="122" priority="161" stopIfTrue="1" operator="equal">
      <formula>96</formula>
    </cfRule>
    <cfRule type="cellIs" dxfId="121" priority="162" stopIfTrue="1" operator="equal">
      <formula>42</formula>
    </cfRule>
    <cfRule type="cellIs" dxfId="120" priority="163" stopIfTrue="1" operator="equal">
      <formula>97</formula>
    </cfRule>
    <cfRule type="cellIs" dxfId="119" priority="164" stopIfTrue="1" operator="equal">
      <formula>33</formula>
    </cfRule>
  </conditionalFormatting>
  <conditionalFormatting sqref="F15">
    <cfRule type="cellIs" dxfId="118" priority="155" stopIfTrue="1" operator="equal">
      <formula>"ЧУЖДИ СРЕДСТВА"</formula>
    </cfRule>
    <cfRule type="cellIs" dxfId="117" priority="156" stopIfTrue="1" operator="equal">
      <formula>"СЕС - ДМП"</formula>
    </cfRule>
    <cfRule type="cellIs" dxfId="116" priority="157" stopIfTrue="1" operator="equal">
      <formula>"СЕС - РА"</formula>
    </cfRule>
    <cfRule type="cellIs" dxfId="115" priority="158" stopIfTrue="1" operator="equal">
      <formula>"СЕС - ДЕС"</formula>
    </cfRule>
    <cfRule type="cellIs" dxfId="114" priority="160" stopIfTrue="1" operator="equal">
      <formula>"СЕС - КСФ"</formula>
    </cfRule>
  </conditionalFormatting>
  <conditionalFormatting sqref="F179">
    <cfRule type="cellIs" dxfId="113" priority="143" stopIfTrue="1" operator="equal">
      <formula>0</formula>
    </cfRule>
  </conditionalFormatting>
  <conditionalFormatting sqref="E181">
    <cfRule type="cellIs" dxfId="112" priority="138" stopIfTrue="1" operator="equal">
      <formula>98</formula>
    </cfRule>
    <cfRule type="cellIs" dxfId="111" priority="139" stopIfTrue="1" operator="equal">
      <formula>96</formula>
    </cfRule>
    <cfRule type="cellIs" dxfId="110" priority="140" stopIfTrue="1" operator="equal">
      <formula>42</formula>
    </cfRule>
    <cfRule type="cellIs" dxfId="109" priority="141" stopIfTrue="1" operator="equal">
      <formula>97</formula>
    </cfRule>
    <cfRule type="cellIs" dxfId="108" priority="142" stopIfTrue="1" operator="equal">
      <formula>33</formula>
    </cfRule>
  </conditionalFormatting>
  <conditionalFormatting sqref="F181">
    <cfRule type="cellIs" dxfId="107" priority="133" stopIfTrue="1" operator="equal">
      <formula>"ЧУЖДИ СРЕДСТВА"</formula>
    </cfRule>
    <cfRule type="cellIs" dxfId="106" priority="134" stopIfTrue="1" operator="equal">
      <formula>"СЕС - ДМП"</formula>
    </cfRule>
    <cfRule type="cellIs" dxfId="105" priority="135" stopIfTrue="1" operator="equal">
      <formula>"СЕС - РА"</formula>
    </cfRule>
    <cfRule type="cellIs" dxfId="104" priority="136" stopIfTrue="1" operator="equal">
      <formula>"СЕС - ДЕС"</formula>
    </cfRule>
    <cfRule type="cellIs" dxfId="103" priority="137" stopIfTrue="1" operator="equal">
      <formula>"СЕС - КСФ"</formula>
    </cfRule>
  </conditionalFormatting>
  <conditionalFormatting sqref="F356">
    <cfRule type="cellIs" dxfId="102" priority="132" stopIfTrue="1" operator="equal">
      <formula>0</formula>
    </cfRule>
  </conditionalFormatting>
  <conditionalFormatting sqref="E358">
    <cfRule type="cellIs" dxfId="101" priority="127" stopIfTrue="1" operator="equal">
      <formula>98</formula>
    </cfRule>
    <cfRule type="cellIs" dxfId="100" priority="128" stopIfTrue="1" operator="equal">
      <formula>96</formula>
    </cfRule>
    <cfRule type="cellIs" dxfId="99" priority="129" stopIfTrue="1" operator="equal">
      <formula>42</formula>
    </cfRule>
    <cfRule type="cellIs" dxfId="98" priority="130" stopIfTrue="1" operator="equal">
      <formula>97</formula>
    </cfRule>
    <cfRule type="cellIs" dxfId="97" priority="131" stopIfTrue="1" operator="equal">
      <formula>33</formula>
    </cfRule>
  </conditionalFormatting>
  <conditionalFormatting sqref="F358">
    <cfRule type="cellIs" dxfId="96" priority="122" stopIfTrue="1" operator="equal">
      <formula>"ЧУЖДИ СРЕДСТВА"</formula>
    </cfRule>
    <cfRule type="cellIs" dxfId="95" priority="123" stopIfTrue="1" operator="equal">
      <formula>"СЕС - ДМП"</formula>
    </cfRule>
    <cfRule type="cellIs" dxfId="94" priority="124" stopIfTrue="1" operator="equal">
      <formula>"СЕС - РА"</formula>
    </cfRule>
    <cfRule type="cellIs" dxfId="93" priority="125" stopIfTrue="1" operator="equal">
      <formula>"СЕС - ДЕС"</formula>
    </cfRule>
    <cfRule type="cellIs" dxfId="92" priority="126" stopIfTrue="1" operator="equal">
      <formula>"СЕС - КСФ"</formula>
    </cfRule>
  </conditionalFormatting>
  <conditionalFormatting sqref="F441">
    <cfRule type="cellIs" dxfId="91" priority="121" stopIfTrue="1" operator="equal">
      <formula>0</formula>
    </cfRule>
  </conditionalFormatting>
  <conditionalFormatting sqref="E443">
    <cfRule type="cellIs" dxfId="90" priority="116" stopIfTrue="1" operator="equal">
      <formula>98</formula>
    </cfRule>
    <cfRule type="cellIs" dxfId="89" priority="117" stopIfTrue="1" operator="equal">
      <formula>96</formula>
    </cfRule>
    <cfRule type="cellIs" dxfId="88" priority="118" stopIfTrue="1" operator="equal">
      <formula>42</formula>
    </cfRule>
    <cfRule type="cellIs" dxfId="87" priority="119" stopIfTrue="1" operator="equal">
      <formula>97</formula>
    </cfRule>
    <cfRule type="cellIs" dxfId="86" priority="120" stopIfTrue="1" operator="equal">
      <formula>33</formula>
    </cfRule>
  </conditionalFormatting>
  <conditionalFormatting sqref="F443">
    <cfRule type="cellIs" dxfId="85" priority="111" stopIfTrue="1" operator="equal">
      <formula>"ЧУЖДИ СРЕДСТВА"</formula>
    </cfRule>
    <cfRule type="cellIs" dxfId="84" priority="112" stopIfTrue="1" operator="equal">
      <formula>"СЕС - ДМП"</formula>
    </cfRule>
    <cfRule type="cellIs" dxfId="83" priority="113" stopIfTrue="1" operator="equal">
      <formula>"СЕС - РА"</formula>
    </cfRule>
    <cfRule type="cellIs" dxfId="82" priority="114" stopIfTrue="1" operator="equal">
      <formula>"СЕС - ДЕС"</formula>
    </cfRule>
    <cfRule type="cellIs" dxfId="81" priority="115" stopIfTrue="1" operator="equal">
      <formula>"СЕС - КСФ"</formula>
    </cfRule>
  </conditionalFormatting>
  <conditionalFormatting sqref="E450">
    <cfRule type="cellIs" dxfId="80" priority="110" stopIfTrue="1" operator="notEqual">
      <formula>0</formula>
    </cfRule>
  </conditionalFormatting>
  <conditionalFormatting sqref="F450">
    <cfRule type="cellIs" dxfId="79" priority="109" stopIfTrue="1" operator="notEqual">
      <formula>0</formula>
    </cfRule>
  </conditionalFormatting>
  <conditionalFormatting sqref="G450">
    <cfRule type="cellIs" dxfId="78" priority="108" stopIfTrue="1" operator="notEqual">
      <formula>0</formula>
    </cfRule>
  </conditionalFormatting>
  <conditionalFormatting sqref="H450">
    <cfRule type="cellIs" dxfId="77" priority="107" stopIfTrue="1" operator="notEqual">
      <formula>0</formula>
    </cfRule>
  </conditionalFormatting>
  <conditionalFormatting sqref="I450">
    <cfRule type="cellIs" dxfId="76" priority="106" stopIfTrue="1" operator="notEqual">
      <formula>0</formula>
    </cfRule>
  </conditionalFormatting>
  <conditionalFormatting sqref="J450">
    <cfRule type="cellIs" dxfId="75" priority="105" stopIfTrue="1" operator="notEqual">
      <formula>0</formula>
    </cfRule>
  </conditionalFormatting>
  <conditionalFormatting sqref="K450">
    <cfRule type="cellIs" dxfId="74" priority="104" stopIfTrue="1" operator="notEqual">
      <formula>0</formula>
    </cfRule>
  </conditionalFormatting>
  <conditionalFormatting sqref="L450">
    <cfRule type="cellIs" dxfId="73" priority="103" stopIfTrue="1" operator="notEqual">
      <formula>0</formula>
    </cfRule>
  </conditionalFormatting>
  <conditionalFormatting sqref="E601">
    <cfRule type="cellIs" dxfId="72" priority="102" stopIfTrue="1" operator="notEqual">
      <formula>0</formula>
    </cfRule>
  </conditionalFormatting>
  <conditionalFormatting sqref="F601:G601">
    <cfRule type="cellIs" dxfId="71" priority="101" stopIfTrue="1" operator="notEqual">
      <formula>0</formula>
    </cfRule>
  </conditionalFormatting>
  <conditionalFormatting sqref="H601">
    <cfRule type="cellIs" dxfId="70" priority="100" stopIfTrue="1" operator="notEqual">
      <formula>0</formula>
    </cfRule>
  </conditionalFormatting>
  <conditionalFormatting sqref="I601">
    <cfRule type="cellIs" dxfId="69" priority="99" stopIfTrue="1" operator="notEqual">
      <formula>0</formula>
    </cfRule>
  </conditionalFormatting>
  <conditionalFormatting sqref="J601:K601">
    <cfRule type="cellIs" dxfId="68" priority="98" stopIfTrue="1" operator="notEqual">
      <formula>0</formula>
    </cfRule>
  </conditionalFormatting>
  <conditionalFormatting sqref="L601">
    <cfRule type="cellIs" dxfId="67" priority="97" stopIfTrue="1" operator="notEqual">
      <formula>0</formula>
    </cfRule>
  </conditionalFormatting>
  <conditionalFormatting sqref="F457">
    <cfRule type="cellIs" dxfId="66" priority="95" stopIfTrue="1" operator="equal">
      <formula>0</formula>
    </cfRule>
  </conditionalFormatting>
  <conditionalFormatting sqref="E459">
    <cfRule type="cellIs" dxfId="65" priority="90" stopIfTrue="1" operator="equal">
      <formula>98</formula>
    </cfRule>
    <cfRule type="cellIs" dxfId="64" priority="91" stopIfTrue="1" operator="equal">
      <formula>96</formula>
    </cfRule>
    <cfRule type="cellIs" dxfId="63" priority="92" stopIfTrue="1" operator="equal">
      <formula>42</formula>
    </cfRule>
    <cfRule type="cellIs" dxfId="62" priority="93" stopIfTrue="1" operator="equal">
      <formula>97</formula>
    </cfRule>
    <cfRule type="cellIs" dxfId="61" priority="94" stopIfTrue="1" operator="equal">
      <formula>33</formula>
    </cfRule>
  </conditionalFormatting>
  <conditionalFormatting sqref="F459">
    <cfRule type="cellIs" dxfId="60" priority="85" stopIfTrue="1" operator="equal">
      <formula>"ЧУЖДИ СРЕДСТВА"</formula>
    </cfRule>
    <cfRule type="cellIs" dxfId="59" priority="86" stopIfTrue="1" operator="equal">
      <formula>"СЕС - ДМП"</formula>
    </cfRule>
    <cfRule type="cellIs" dxfId="58" priority="87" stopIfTrue="1" operator="equal">
      <formula>"СЕС - РА"</formula>
    </cfRule>
    <cfRule type="cellIs" dxfId="57" priority="88" stopIfTrue="1" operator="equal">
      <formula>"СЕС - ДЕС"</formula>
    </cfRule>
    <cfRule type="cellIs" dxfId="56" priority="89" stopIfTrue="1" operator="equal">
      <formula>"СЕС - КСФ"</formula>
    </cfRule>
  </conditionalFormatting>
  <conditionalFormatting sqref="I9:J9">
    <cfRule type="cellIs" dxfId="55" priority="80" stopIfTrue="1" operator="between">
      <formula>1000000000000</formula>
      <formula>9999999999999990</formula>
    </cfRule>
    <cfRule type="cellIs" dxfId="54" priority="81" stopIfTrue="1" operator="between">
      <formula>10000000000</formula>
      <formula>999999999999</formula>
    </cfRule>
    <cfRule type="cellIs" dxfId="53" priority="82" stopIfTrue="1" operator="between">
      <formula>1000000</formula>
      <formula>99999999</formula>
    </cfRule>
    <cfRule type="cellIs" dxfId="52" priority="83" stopIfTrue="1" operator="between">
      <formula>100</formula>
      <formula>9900</formula>
    </cfRule>
  </conditionalFormatting>
  <conditionalFormatting sqref="G168">
    <cfRule type="cellIs" dxfId="51" priority="77" stopIfTrue="1" operator="greaterThan">
      <formula>$G$25</formula>
    </cfRule>
  </conditionalFormatting>
  <conditionalFormatting sqref="J168">
    <cfRule type="cellIs" dxfId="50" priority="76" stopIfTrue="1" operator="greaterThan">
      <formula>$J$25</formula>
    </cfRule>
  </conditionalFormatting>
  <conditionalFormatting sqref="F621">
    <cfRule type="cellIs" dxfId="49" priority="30" stopIfTrue="1" operator="equal">
      <formula>0</formula>
    </cfRule>
  </conditionalFormatting>
  <conditionalFormatting sqref="E623">
    <cfRule type="cellIs" dxfId="48" priority="25" stopIfTrue="1" operator="equal">
      <formula>98</formula>
    </cfRule>
    <cfRule type="cellIs" dxfId="47" priority="26" stopIfTrue="1" operator="equal">
      <formula>96</formula>
    </cfRule>
    <cfRule type="cellIs" dxfId="46" priority="27" stopIfTrue="1" operator="equal">
      <formula>42</formula>
    </cfRule>
    <cfRule type="cellIs" dxfId="45" priority="28" stopIfTrue="1" operator="equal">
      <formula>97</formula>
    </cfRule>
    <cfRule type="cellIs" dxfId="44" priority="29" stopIfTrue="1" operator="equal">
      <formula>33</formula>
    </cfRule>
  </conditionalFormatting>
  <conditionalFormatting sqref="F623">
    <cfRule type="cellIs" dxfId="43" priority="20" stopIfTrue="1" operator="equal">
      <formula>"ЧУЖДИ СРЕДСТВА"</formula>
    </cfRule>
    <cfRule type="cellIs" dxfId="42" priority="21" stopIfTrue="1" operator="equal">
      <formula>"СЕС - ДМП"</formula>
    </cfRule>
    <cfRule type="cellIs" dxfId="41" priority="22" stopIfTrue="1" operator="equal">
      <formula>"СЕС - РА"</formula>
    </cfRule>
    <cfRule type="cellIs" dxfId="40" priority="23" stopIfTrue="1" operator="equal">
      <formula>"СЕС - ДЕС"</formula>
    </cfRule>
    <cfRule type="cellIs" dxfId="39" priority="24" stopIfTrue="1" operator="equal">
      <formula>"СЕС - КСФ"</formula>
    </cfRule>
  </conditionalFormatting>
  <conditionalFormatting sqref="D630">
    <cfRule type="cellIs" dxfId="38" priority="19" stopIfTrue="1" operator="notEqual">
      <formula>"ИЗБЕРЕТЕ ДЕЙНОСТ"</formula>
    </cfRule>
  </conditionalFormatting>
  <conditionalFormatting sqref="D750">
    <cfRule type="cellIs" dxfId="37" priority="18" stopIfTrue="1" operator="equal">
      <formula>0</formula>
    </cfRule>
  </conditionalFormatting>
  <conditionalFormatting sqref="C630">
    <cfRule type="cellIs" dxfId="36" priority="17" stopIfTrue="1" operator="notEqual">
      <formula>0</formula>
    </cfRule>
  </conditionalFormatting>
  <conditionalFormatting sqref="C628">
    <cfRule type="cellIs" dxfId="35" priority="16" stopIfTrue="1" operator="notEqual">
      <formula>0</formula>
    </cfRule>
  </conditionalFormatting>
  <conditionalFormatting sqref="F761">
    <cfRule type="cellIs" dxfId="34" priority="15" stopIfTrue="1" operator="equal">
      <formula>0</formula>
    </cfRule>
  </conditionalFormatting>
  <conditionalFormatting sqref="E763">
    <cfRule type="cellIs" dxfId="33" priority="10" stopIfTrue="1" operator="equal">
      <formula>98</formula>
    </cfRule>
    <cfRule type="cellIs" dxfId="32" priority="11" stopIfTrue="1" operator="equal">
      <formula>96</formula>
    </cfRule>
    <cfRule type="cellIs" dxfId="31" priority="12" stopIfTrue="1" operator="equal">
      <formula>42</formula>
    </cfRule>
    <cfRule type="cellIs" dxfId="30" priority="13" stopIfTrue="1" operator="equal">
      <formula>97</formula>
    </cfRule>
    <cfRule type="cellIs" dxfId="29" priority="14" stopIfTrue="1" operator="equal">
      <formula>33</formula>
    </cfRule>
  </conditionalFormatting>
  <conditionalFormatting sqref="F763">
    <cfRule type="cellIs" dxfId="28" priority="5" stopIfTrue="1" operator="equal">
      <formula>"ЧУЖДИ СРЕДСТВА"</formula>
    </cfRule>
    <cfRule type="cellIs" dxfId="27" priority="6" stopIfTrue="1" operator="equal">
      <formula>"СЕС - ДМП"</formula>
    </cfRule>
    <cfRule type="cellIs" dxfId="26" priority="7" stopIfTrue="1" operator="equal">
      <formula>"СЕС - РА"</formula>
    </cfRule>
    <cfRule type="cellIs" dxfId="25" priority="8" stopIfTrue="1" operator="equal">
      <formula>"СЕС - ДЕС"</formula>
    </cfRule>
    <cfRule type="cellIs" dxfId="24" priority="9" stopIfTrue="1" operator="equal">
      <formula>"СЕС - КСФ"</formula>
    </cfRule>
  </conditionalFormatting>
  <conditionalFormatting sqref="D770">
    <cfRule type="cellIs" dxfId="23" priority="4" stopIfTrue="1" operator="notEqual">
      <formula>"ИЗБЕРЕТЕ ДЕЙНОСТ"</formula>
    </cfRule>
  </conditionalFormatting>
  <conditionalFormatting sqref="D890">
    <cfRule type="cellIs" dxfId="22" priority="3" stopIfTrue="1" operator="equal">
      <formula>0</formula>
    </cfRule>
  </conditionalFormatting>
  <conditionalFormatting sqref="C770">
    <cfRule type="cellIs" dxfId="21" priority="2" stopIfTrue="1" operator="notEqual">
      <formula>0</formula>
    </cfRule>
  </conditionalFormatting>
  <conditionalFormatting sqref="C768">
    <cfRule type="cellIs" dxfId="20" priority="1" stopIfTrue="1" operator="notEqual">
      <formula>0</formula>
    </cfRule>
  </conditionalFormatting>
  <dataValidations count="12">
    <dataValidation type="whole" errorStyle="information" operator="greaterThan" allowBlank="1" showInputMessage="1" showErrorMessage="1" error="Въвежда се положително число !" sqref="D384">
      <formula1>0</formula1>
    </dataValidation>
    <dataValidation type="whole" errorStyle="information" operator="lessThan" allowBlank="1" showInputMessage="1" showErrorMessage="1" error="Въвежда се отрицателно число !" sqref="L590:L593 L520:L523 L525:L526 L535:L538 L548:L568 L485:L499 L472:L473 L501:L505 L507:L514 L469:L470 L528:L533 L482:L483 L465:L467 L475:L480 L570:L588 L540:L543 L516:L518 L545:L546 L595:L599">
      <formula1>0</formula1>
    </dataValidation>
    <dataValidation type="whole" operator="lessThan" allowBlank="1" showInputMessage="1" showErrorMessage="1" error="Въвежда се цяло число!" sqref="F599:J599 K595:K599 F408:G408 K400:K401 F365:K377 F416:K421 F66:K71 H595:H598 I26:J27 K406:K407 F53:F57 F379:G379 G91:H92 H107:H109 K114:K118 H120:H122 H124:H134 H138:H139 H141:H148 H150:H157 H159:H166 F383:G384 F26:G27 F29:K32 F34:K38 F40:K46 K53:K57 F48:K51 F59:K60 J91:K92 K107:K109 F84:K84 K120:K122 K124:K134 K138:K139 K141:K148 K150:K157 K159:K166 H465:H467 H469:H470 H472:H473 H475:H480 H485:H499 H507:H514 H516:H518 F112:K113 H528:H533 H540:H543 H545:H546 H548:H568 H570:H588 F387:K390 H430:H431 K430:K431 K465:K467 K469:K470 K472:K473 K475:K480 K485:K499 K507:K514 K516:K518 K520:K523 K528:K533 K540:K543 K545:K546 K548:K568 K570:K588 I408:J408 H406:H407 K75 F76:K76 H77:H83 K77:K83 K111 H111 H114:H118 H85:H89 F62:K63 I383:J384 K413:K414 H413:H414 H379:H385 K379:K385 I103:I104 H400:H401 I565:J566 K395:K398 H395:H398 I552:J559 F25 I25 H53:I57 H75:I75 F75 H25:H27 F103:F104 F23:J24 F482:K483 F501:K504 F525:K526 F535:K537 F397:G398 F497:G499 I497:J499 F552:G559 F392:K393 F403:K404 F410:K411 H168:I168 E168:F168 K168:L168 K23:K27 I85:I88 K85:K89 F85:F88 H520:H523 F523:G523 I523:J523 F528:G528 I528:J528 I379:J379 G380 J380 F381 I381 F479:G479 I479:J479 F565:G566 I397:J398 H590:H593 K590:K593 I95:I99 H95:H105 K95:K105 F95:F99 F685:K686 F636:K640 F669:K671 F651:K667 F633:K634 F694:K696 F642:K649 F733:K735 F725:K731 F721:K723 F714:K719 F707:K712 F746:K746 F673:K676 F689:K692 F698:K705 F737:K744 F679:K683 F825:K826 F776:K780 F809:K811 F791:K807 F773:K774 F834:K836 F782:K789 F873:K875 F865:K871 F861:K863 F854:K859 F847:K852 F886:K886 F813:K816 F829:K832 F838:K845 F877:K884 F819:K823">
      <formula1>999999999999999000</formula1>
    </dataValidation>
    <dataValidation type="whole" operator="lessThan" allowBlank="1" showInputMessage="1" showErrorMessage="1" error="Въвежда се цяло яисло!" sqref="F548:G549 F588:G588 F582:G583 F595:G598 F545:G546 F505:K505 F529:G533 I582:J583 I595:J598 K408 I588:J588 I560:J564 I430:J431 F560:G564 I545:J546 F538:K538 I548:J549 F430:G431 F475:G477 I475:J477 F425:K428 H408 I529:J533">
      <formula1>999999999999999000000</formula1>
    </dataValidation>
    <dataValidation errorStyle="information" operator="lessThan" allowBlank="1" showInputMessage="1" showErrorMessage="1" error="Въвежда се отрицателно число !" sqref="D406:D407"/>
    <dataValidation type="list" allowBlank="1" showInputMessage="1" showErrorMessage="1" sqref="F9">
      <formula1>DATE</formula1>
    </dataValidation>
    <dataValidation type="whole" operator="lessThan" allowBlank="1" showInputMessage="1" showErrorMessage="1" error="Въвежда се цяло число!" sqref="K149 G25 H158 K93:K94 H106 H110 H119 H123 H140 H149 F52 K52 K158 G90:H90 K106 K110 K119 K123 H135:H137 K140 J25 F123:G158 F160:G160 F28:K28 F33:K33 F39:K39 F47:K47 I160:J160 K135:K137 H52:I52 I77:J83 F77:G83 F105:F111 H93:H94 F61:K61 F64:K65 I114:J119 F114:G119 F72:F74 G52:G57 J52:J57 I105:I111 K72:K74 F89:F94 F100:F102 H72:I74 I89:I94 I100:I102 J168 E22:L22 G168 K90 G85:G89 J85:J90 J72:J75 G72:G75 I123:J158 F400:G401 I400:J401 G93:G111 J93:J111">
      <formula1>99999999999999900</formula1>
    </dataValidation>
    <dataValidation allowBlank="1" showInputMessage="1" showErrorMessage="1" sqref="E464:E600 E364:E432 E23:E167 E187:E304 E632:E750 E772:E890"/>
    <dataValidation type="whole" operator="lessThanOrEqual" allowBlank="1" showInputMessage="1" showErrorMessage="1" error="Въвежда се цяло отрицателно число!" sqref="F120:G122 I120:J122 F159:G159 I159:J159 F161:G166 I161:J166 F232:K232 I385:J385 F299:K299 I396:J396 I551:J551 F568:G568 F407:G407 I407:J407 I568:J568 I520:J522 F414:G414 I414:J414 F465:G466 I465:J466 F469:G469 I469:J469 F472:G472 I472:J472 F248:K248 F385:G385 F487:G488 I487:J488 F491:G492 I491:J492 F495:G496 I495:J496 I576:J581 F576:G581 F586:G587 I586:J587 F509:G510 I509:J510 F513:G514 I513:J514 F551:G551 F520:G522 F540:G541 I540:J541 F396:G396 F592:G593 I592:J593 F687:K687 F677:K677 F693:K693 F827:K827 F817:K817 F833:K833">
      <formula1>0</formula1>
    </dataValidation>
    <dataValidation type="whole" operator="greaterThanOrEqual" allowBlank="1" showInputMessage="1" showErrorMessage="1" error="Въвежда се цяло положително число!" sqref="I511:J512 G381:G382 I542:J543 F542:G543 F395:G395 I395:J395 F584:G585 I584:J585 I478:J478 I480:J480 F406:G406 I406:J406 I516:J518 F516:G518 F413:G413 I413:J413 F467:G467 I467:J467 F470:G470 I470:J470 F473:G473 I473:J473 I382 F480:G480 I570:J575 F570:G575 F485:G486 I485:J486 F489:G490 I489:J490 F493:G494 I493:J494 F550:G550 I550:J550 I567:J567 F567:G567 F507:G508 I507:J508 F511:G512 J381:J382 F382 F380 I380 F478:G478 F590:G591 I590:J591">
      <formula1>0</formula1>
    </dataValidation>
    <dataValidation type="list" allowBlank="1" showDropDown="1" showInputMessage="1" showErrorMessage="1" prompt="Използва се само  за финансово-правна форма СЕС-КСФ (код 98)_x000a_" sqref="D628 D768">
      <formula1>OP_LIST</formula1>
    </dataValidation>
    <dataValidation type="list" allowBlank="1" showInputMessage="1" showErrorMessage="1" promptTitle="ВЪВЕДЕТЕ ДЕЙНОСТ" sqref="D630 D770">
      <formula1>EBK_DEIN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0" orientation="landscape" blackAndWhite="1" r:id="rId1"/>
  <headerFooter alignWithMargins="0"/>
  <rowBreaks count="3" manualBreakCount="3">
    <brk id="172" max="16383" man="1"/>
    <brk id="304" max="16383" man="1"/>
    <brk id="4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Line="0" autoPict="0" macro="[0]!PrintO">
                <anchor moveWithCells="1" sizeWithCells="1">
                  <from>
                    <xdr:col>4</xdr:col>
                    <xdr:colOff>790575</xdr:colOff>
                    <xdr:row>2</xdr:row>
                    <xdr:rowOff>28575</xdr:rowOff>
                  </from>
                  <to>
                    <xdr:col>6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Line="0" autoPict="0" macro="[0]!NextDejn">
                <anchor moveWithCells="1">
                  <from>
                    <xdr:col>3</xdr:col>
                    <xdr:colOff>4114800</xdr:colOff>
                    <xdr:row>2</xdr:row>
                    <xdr:rowOff>28575</xdr:rowOff>
                  </from>
                  <to>
                    <xdr:col>4</xdr:col>
                    <xdr:colOff>180975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Button 46">
              <controlPr defaultSize="0" print="0" autoFill="0" autoPict="0" macro="[0]!Help">
                <anchor moveWithCells="1" sizeWithCells="1">
                  <from>
                    <xdr:col>3</xdr:col>
                    <xdr:colOff>1409700</xdr:colOff>
                    <xdr:row>2</xdr:row>
                    <xdr:rowOff>28575</xdr:rowOff>
                  </from>
                  <to>
                    <xdr:col>3</xdr:col>
                    <xdr:colOff>3457575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6"/>
  <sheetViews>
    <sheetView topLeftCell="B29" zoomScale="80" zoomScaleNormal="80" workbookViewId="0">
      <selection activeCell="B6" sqref="B6:B7"/>
    </sheetView>
  </sheetViews>
  <sheetFormatPr defaultColWidth="8.85546875" defaultRowHeight="15.75"/>
  <cols>
    <col min="1" max="1" width="13.5703125" style="1714" hidden="1" customWidth="1"/>
    <col min="2" max="2" width="55.42578125" style="1714" customWidth="1"/>
    <col min="3" max="8" width="18.5703125" style="1714" customWidth="1"/>
    <col min="9" max="9" width="30.7109375" style="1714" hidden="1" customWidth="1"/>
    <col min="10" max="10" width="39.5703125" style="1714" hidden="1" customWidth="1"/>
    <col min="11" max="16384" width="8.85546875" style="1714"/>
  </cols>
  <sheetData>
    <row r="1" spans="1:10" hidden="1">
      <c r="A1" s="1714">
        <v>1</v>
      </c>
    </row>
    <row r="2" spans="1:10">
      <c r="A2" s="1715"/>
      <c r="B2" s="1716" t="s">
        <v>2057</v>
      </c>
      <c r="C2" s="1717" t="e">
        <f>+OTCHET!B12</f>
        <v>#N/A</v>
      </c>
    </row>
    <row r="3" spans="1:10">
      <c r="A3" s="1715"/>
      <c r="B3" s="1716" t="s">
        <v>2058</v>
      </c>
      <c r="C3" s="1718">
        <f>+OTCHET!F12</f>
        <v>0</v>
      </c>
    </row>
    <row r="4" spans="1:10" ht="63">
      <c r="B4" s="1719" t="s">
        <v>2176</v>
      </c>
      <c r="C4" s="1720">
        <f>+OTCHET!F9</f>
        <v>45565</v>
      </c>
    </row>
    <row r="5" spans="1:10" ht="19.5" customHeight="1" thickBot="1">
      <c r="C5" s="1721" t="str">
        <f t="shared" ref="C5:H5" si="0">+IF(C35=0,"","НЕРАВНЕНИЕ!")</f>
        <v>НЕРАВНЕНИЕ!</v>
      </c>
      <c r="D5" s="1721" t="str">
        <f t="shared" si="0"/>
        <v/>
      </c>
      <c r="E5" s="1721" t="str">
        <f t="shared" si="0"/>
        <v/>
      </c>
      <c r="F5" s="1721" t="str">
        <f t="shared" si="0"/>
        <v/>
      </c>
      <c r="G5" s="1721" t="str">
        <f t="shared" si="0"/>
        <v>НЕРАВНЕНИЕ!</v>
      </c>
      <c r="H5" s="1721" t="str">
        <f t="shared" si="0"/>
        <v/>
      </c>
      <c r="I5" s="1721"/>
      <c r="J5" s="1768" t="s">
        <v>459</v>
      </c>
    </row>
    <row r="6" spans="1:10" ht="16.5" customHeight="1">
      <c r="B6" s="2008" t="s">
        <v>2177</v>
      </c>
      <c r="C6" s="2010" t="s">
        <v>2059</v>
      </c>
      <c r="D6" s="1722" t="s">
        <v>2060</v>
      </c>
      <c r="E6" s="2010" t="s">
        <v>2061</v>
      </c>
      <c r="F6" s="1723" t="s">
        <v>2060</v>
      </c>
      <c r="G6" s="2010" t="s">
        <v>2062</v>
      </c>
      <c r="H6" s="1722" t="s">
        <v>2060</v>
      </c>
      <c r="I6" s="2010" t="s">
        <v>2128</v>
      </c>
      <c r="J6" s="2012" t="s">
        <v>2129</v>
      </c>
    </row>
    <row r="7" spans="1:10" ht="32.25" thickBot="1">
      <c r="B7" s="2009"/>
      <c r="C7" s="2011"/>
      <c r="D7" s="1724" t="s">
        <v>2063</v>
      </c>
      <c r="E7" s="2011"/>
      <c r="F7" s="1725" t="s">
        <v>2063</v>
      </c>
      <c r="G7" s="2011"/>
      <c r="H7" s="1724" t="s">
        <v>2063</v>
      </c>
      <c r="I7" s="2011"/>
      <c r="J7" s="2013"/>
    </row>
    <row r="8" spans="1:10" ht="33.75" customHeight="1">
      <c r="A8" s="1714">
        <v>999</v>
      </c>
      <c r="B8" s="1726" t="s">
        <v>2064</v>
      </c>
      <c r="C8" s="1727">
        <f>+OTCHET!I576+OTCHET!I577+OTCHET!I578+OTCHET!I579+OTCHET!I580+OTCHET!I581+OTCHET!I592+OTCHET!I593</f>
        <v>-130690</v>
      </c>
      <c r="D8" s="1728">
        <f>+OTCHET!I578+OTCHET!I579+OTCHET!I593</f>
        <v>0</v>
      </c>
      <c r="E8" s="1727">
        <f>+OTCHET!J576+OTCHET!J577+OTCHET!J578+OTCHET!J579+OTCHET!J580+OTCHET!J581+OTCHET!J592+OTCHET!J593</f>
        <v>0</v>
      </c>
      <c r="F8" s="1729">
        <f>+OTCHET!J578+OTCHET!J579+OTCHET!J593</f>
        <v>0</v>
      </c>
      <c r="G8" s="1727">
        <f>+C8+E8</f>
        <v>-130690</v>
      </c>
      <c r="H8" s="1728">
        <f>+D8+F8</f>
        <v>0</v>
      </c>
      <c r="I8" s="1769" t="s">
        <v>2130</v>
      </c>
      <c r="J8" s="1770" t="s">
        <v>2130</v>
      </c>
    </row>
    <row r="9" spans="1:10" ht="27" customHeight="1">
      <c r="A9" s="1714">
        <v>1000</v>
      </c>
      <c r="B9" s="1730" t="s">
        <v>2065</v>
      </c>
      <c r="C9" s="1731">
        <f>+C10+C12</f>
        <v>0</v>
      </c>
      <c r="D9" s="1732">
        <f>+D10+D12</f>
        <v>0</v>
      </c>
      <c r="E9" s="1731">
        <f>+E10+E12</f>
        <v>0</v>
      </c>
      <c r="F9" s="1733">
        <f>+F10+F12</f>
        <v>0</v>
      </c>
      <c r="G9" s="1731">
        <f t="shared" ref="G9:H32" si="1">+C9+E9</f>
        <v>0</v>
      </c>
      <c r="H9" s="1732">
        <f t="shared" si="1"/>
        <v>0</v>
      </c>
      <c r="I9" s="1771" t="s">
        <v>2130</v>
      </c>
      <c r="J9" s="1772" t="s">
        <v>2130</v>
      </c>
    </row>
    <row r="10" spans="1:10">
      <c r="A10" s="1714">
        <v>1100</v>
      </c>
      <c r="B10" s="845" t="s">
        <v>2159</v>
      </c>
      <c r="C10" s="1734"/>
      <c r="D10" s="1735"/>
      <c r="E10" s="1734"/>
      <c r="F10" s="1735"/>
      <c r="G10" s="1736">
        <f t="shared" si="1"/>
        <v>0</v>
      </c>
      <c r="H10" s="1737">
        <f>+D10+F10</f>
        <v>0</v>
      </c>
      <c r="I10" s="1773"/>
      <c r="J10" s="1774"/>
    </row>
    <row r="11" spans="1:10">
      <c r="A11" s="1714">
        <v>1200</v>
      </c>
      <c r="B11" s="1777" t="s">
        <v>2066</v>
      </c>
      <c r="C11" s="1734"/>
      <c r="D11" s="1735"/>
      <c r="E11" s="1734"/>
      <c r="F11" s="1735"/>
      <c r="G11" s="1738">
        <f>+C11+E11</f>
        <v>0</v>
      </c>
      <c r="H11" s="1739">
        <f t="shared" si="1"/>
        <v>0</v>
      </c>
      <c r="I11" s="1773"/>
      <c r="J11" s="1774"/>
    </row>
    <row r="12" spans="1:10">
      <c r="A12" s="1714">
        <v>1210</v>
      </c>
      <c r="B12" s="1759" t="s">
        <v>2160</v>
      </c>
      <c r="C12" s="1734"/>
      <c r="D12" s="1735"/>
      <c r="E12" s="1734"/>
      <c r="F12" s="1735"/>
      <c r="G12" s="1738">
        <f t="shared" si="1"/>
        <v>0</v>
      </c>
      <c r="H12" s="1739">
        <f t="shared" si="1"/>
        <v>0</v>
      </c>
      <c r="I12" s="1773"/>
      <c r="J12" s="1774"/>
    </row>
    <row r="13" spans="1:10" ht="47.25">
      <c r="A13" s="1714">
        <v>2000</v>
      </c>
      <c r="B13" s="1730" t="s">
        <v>2067</v>
      </c>
      <c r="C13" s="1731">
        <f>+C14+C16+C17+C18+C15</f>
        <v>0</v>
      </c>
      <c r="D13" s="1732">
        <f>+D14+D16+D17+D18+D15</f>
        <v>0</v>
      </c>
      <c r="E13" s="1731">
        <f>+E14+E16+E17+E18+E15</f>
        <v>0</v>
      </c>
      <c r="F13" s="1733">
        <f>+F14+F16+F17+F18+F15</f>
        <v>0</v>
      </c>
      <c r="G13" s="1731">
        <f t="shared" si="1"/>
        <v>0</v>
      </c>
      <c r="H13" s="1732">
        <f t="shared" si="1"/>
        <v>0</v>
      </c>
      <c r="I13" s="1771" t="s">
        <v>2130</v>
      </c>
      <c r="J13" s="1772" t="s">
        <v>2130</v>
      </c>
    </row>
    <row r="14" spans="1:10" ht="31.5">
      <c r="A14" s="1714">
        <v>2100</v>
      </c>
      <c r="B14" s="1760" t="s">
        <v>2068</v>
      </c>
      <c r="C14" s="1734"/>
      <c r="D14" s="1735"/>
      <c r="E14" s="1734"/>
      <c r="F14" s="1735"/>
      <c r="G14" s="1736">
        <f t="shared" si="1"/>
        <v>0</v>
      </c>
      <c r="H14" s="1737">
        <f t="shared" si="1"/>
        <v>0</v>
      </c>
      <c r="I14" s="1773"/>
      <c r="J14" s="1774"/>
    </row>
    <row r="15" spans="1:10">
      <c r="A15" s="1714">
        <v>2200</v>
      </c>
      <c r="B15" s="1761" t="s">
        <v>2069</v>
      </c>
      <c r="C15" s="1734"/>
      <c r="D15" s="1735"/>
      <c r="E15" s="1734"/>
      <c r="F15" s="1735"/>
      <c r="G15" s="1738">
        <f t="shared" si="1"/>
        <v>0</v>
      </c>
      <c r="H15" s="1739">
        <f t="shared" si="1"/>
        <v>0</v>
      </c>
      <c r="I15" s="1773"/>
      <c r="J15" s="1774"/>
    </row>
    <row r="16" spans="1:10">
      <c r="A16" s="1714">
        <v>2300</v>
      </c>
      <c r="B16" s="1761" t="s">
        <v>2070</v>
      </c>
      <c r="C16" s="1734"/>
      <c r="D16" s="1735"/>
      <c r="E16" s="1734"/>
      <c r="F16" s="1735"/>
      <c r="G16" s="1738">
        <f t="shared" si="1"/>
        <v>0</v>
      </c>
      <c r="H16" s="1739">
        <f t="shared" si="1"/>
        <v>0</v>
      </c>
      <c r="I16" s="1773"/>
      <c r="J16" s="1774"/>
    </row>
    <row r="17" spans="1:10">
      <c r="A17" s="1714">
        <v>2400</v>
      </c>
      <c r="B17" s="1761" t="s">
        <v>2071</v>
      </c>
      <c r="C17" s="1734"/>
      <c r="D17" s="1735"/>
      <c r="E17" s="1734"/>
      <c r="F17" s="1735"/>
      <c r="G17" s="1738">
        <f t="shared" si="1"/>
        <v>0</v>
      </c>
      <c r="H17" s="1739">
        <f t="shared" si="1"/>
        <v>0</v>
      </c>
      <c r="I17" s="1773"/>
      <c r="J17" s="1774"/>
    </row>
    <row r="18" spans="1:10">
      <c r="A18" s="1714">
        <v>2500</v>
      </c>
      <c r="B18" s="1762" t="s">
        <v>2072</v>
      </c>
      <c r="C18" s="1734"/>
      <c r="D18" s="1735"/>
      <c r="E18" s="1734"/>
      <c r="F18" s="1735"/>
      <c r="G18" s="1740">
        <f t="shared" si="1"/>
        <v>0</v>
      </c>
      <c r="H18" s="1741">
        <f t="shared" si="1"/>
        <v>0</v>
      </c>
      <c r="I18" s="1773"/>
      <c r="J18" s="1774"/>
    </row>
    <row r="19" spans="1:10" ht="48" customHeight="1">
      <c r="A19" s="1714">
        <v>3000</v>
      </c>
      <c r="B19" s="1778" t="s">
        <v>2161</v>
      </c>
      <c r="C19" s="1734"/>
      <c r="D19" s="1735"/>
      <c r="E19" s="1734"/>
      <c r="F19" s="1735"/>
      <c r="G19" s="1731">
        <f t="shared" si="1"/>
        <v>0</v>
      </c>
      <c r="H19" s="1732">
        <f t="shared" si="1"/>
        <v>0</v>
      </c>
      <c r="I19" s="1773"/>
      <c r="J19" s="1774"/>
    </row>
    <row r="20" spans="1:10" ht="37.5" customHeight="1">
      <c r="A20" s="1714">
        <v>4000</v>
      </c>
      <c r="B20" s="1763" t="s">
        <v>2073</v>
      </c>
      <c r="C20" s="1734"/>
      <c r="D20" s="1735"/>
      <c r="E20" s="1734"/>
      <c r="F20" s="1735"/>
      <c r="G20" s="1731">
        <f t="shared" si="1"/>
        <v>0</v>
      </c>
      <c r="H20" s="1732">
        <f t="shared" si="1"/>
        <v>0</v>
      </c>
      <c r="I20" s="1773"/>
      <c r="J20" s="1774"/>
    </row>
    <row r="21" spans="1:10" ht="32.25" customHeight="1">
      <c r="A21" s="1714">
        <v>5000</v>
      </c>
      <c r="B21" s="1763" t="s">
        <v>2074</v>
      </c>
      <c r="C21" s="1734"/>
      <c r="D21" s="1735"/>
      <c r="E21" s="1734"/>
      <c r="F21" s="1735"/>
      <c r="G21" s="1731">
        <f t="shared" si="1"/>
        <v>0</v>
      </c>
      <c r="H21" s="1732">
        <f t="shared" si="1"/>
        <v>0</v>
      </c>
      <c r="I21" s="1773"/>
      <c r="J21" s="1774"/>
    </row>
    <row r="22" spans="1:10" ht="87.75" customHeight="1">
      <c r="A22" s="1714">
        <v>6000</v>
      </c>
      <c r="B22" s="1763" t="s">
        <v>2162</v>
      </c>
      <c r="C22" s="1734"/>
      <c r="D22" s="1735"/>
      <c r="E22" s="1734"/>
      <c r="F22" s="1735"/>
      <c r="G22" s="1731">
        <f>+C22+E22</f>
        <v>0</v>
      </c>
      <c r="H22" s="1732">
        <f>+D22+F22</f>
        <v>0</v>
      </c>
      <c r="I22" s="1773"/>
      <c r="J22" s="1774"/>
    </row>
    <row r="23" spans="1:10" ht="49.5" customHeight="1">
      <c r="A23" s="1714">
        <v>7000</v>
      </c>
      <c r="B23" s="1763" t="s">
        <v>2181</v>
      </c>
      <c r="C23" s="1734"/>
      <c r="D23" s="1735"/>
      <c r="E23" s="1734"/>
      <c r="F23" s="1735"/>
      <c r="G23" s="1731">
        <f t="shared" si="1"/>
        <v>0</v>
      </c>
      <c r="H23" s="1732">
        <f t="shared" si="1"/>
        <v>0</v>
      </c>
      <c r="I23" s="1773"/>
      <c r="J23" s="1774"/>
    </row>
    <row r="24" spans="1:10" ht="19.149999999999999" customHeight="1">
      <c r="A24" s="1714">
        <v>8000</v>
      </c>
      <c r="B24" s="1730" t="s">
        <v>2163</v>
      </c>
      <c r="C24" s="1731">
        <f>+C25+C26+C32</f>
        <v>0</v>
      </c>
      <c r="D24" s="1732">
        <f>+D25+D26+D32</f>
        <v>0</v>
      </c>
      <c r="E24" s="1731">
        <f>+E25+E26+E32</f>
        <v>0</v>
      </c>
      <c r="F24" s="1733">
        <f>+F25+F26+F32</f>
        <v>0</v>
      </c>
      <c r="G24" s="1731">
        <f t="shared" si="1"/>
        <v>0</v>
      </c>
      <c r="H24" s="1732">
        <f t="shared" si="1"/>
        <v>0</v>
      </c>
      <c r="I24" s="1771" t="s">
        <v>2130</v>
      </c>
      <c r="J24" s="1772" t="s">
        <v>2130</v>
      </c>
    </row>
    <row r="25" spans="1:10" ht="29.25" customHeight="1">
      <c r="A25" s="1714">
        <v>8100</v>
      </c>
      <c r="B25" s="1764" t="s">
        <v>2075</v>
      </c>
      <c r="C25" s="1734"/>
      <c r="D25" s="1735"/>
      <c r="E25" s="1734"/>
      <c r="F25" s="1735"/>
      <c r="G25" s="1742">
        <f>+C25+E25</f>
        <v>0</v>
      </c>
      <c r="H25" s="1743">
        <f>+D25+F25</f>
        <v>0</v>
      </c>
      <c r="I25" s="1773"/>
      <c r="J25" s="1774"/>
    </row>
    <row r="26" spans="1:10" ht="35.25" customHeight="1">
      <c r="A26" s="1714">
        <v>8200</v>
      </c>
      <c r="B26" s="1744" t="s">
        <v>2076</v>
      </c>
      <c r="C26" s="1731">
        <f>+C27+C28+C29+C30+C31</f>
        <v>0</v>
      </c>
      <c r="D26" s="1732">
        <f>+D27+D28+D29+D30+D31</f>
        <v>0</v>
      </c>
      <c r="E26" s="1731">
        <f>+E27+E28+E29+E30+E31</f>
        <v>0</v>
      </c>
      <c r="F26" s="1733">
        <f>+F27+F28+F29+F30+F31</f>
        <v>0</v>
      </c>
      <c r="G26" s="1731">
        <f t="shared" si="1"/>
        <v>0</v>
      </c>
      <c r="H26" s="1732">
        <f t="shared" si="1"/>
        <v>0</v>
      </c>
      <c r="I26" s="1771" t="s">
        <v>2130</v>
      </c>
      <c r="J26" s="1772" t="s">
        <v>2130</v>
      </c>
    </row>
    <row r="27" spans="1:10" ht="30.75" customHeight="1">
      <c r="A27" s="1714">
        <v>8210</v>
      </c>
      <c r="B27" s="1765" t="s">
        <v>2077</v>
      </c>
      <c r="C27" s="1734"/>
      <c r="D27" s="1735"/>
      <c r="E27" s="1734"/>
      <c r="F27" s="1735"/>
      <c r="G27" s="1745">
        <f t="shared" si="1"/>
        <v>0</v>
      </c>
      <c r="H27" s="1746">
        <f t="shared" si="1"/>
        <v>0</v>
      </c>
      <c r="I27" s="1773"/>
      <c r="J27" s="1774"/>
    </row>
    <row r="28" spans="1:10">
      <c r="A28" s="1714">
        <v>8220</v>
      </c>
      <c r="B28" s="1761" t="s">
        <v>2078</v>
      </c>
      <c r="C28" s="1734"/>
      <c r="D28" s="1735"/>
      <c r="E28" s="1734"/>
      <c r="F28" s="1735"/>
      <c r="G28" s="1747">
        <f t="shared" si="1"/>
        <v>0</v>
      </c>
      <c r="H28" s="1748">
        <f t="shared" si="1"/>
        <v>0</v>
      </c>
      <c r="I28" s="1773"/>
      <c r="J28" s="1774"/>
    </row>
    <row r="29" spans="1:10" ht="30.75" customHeight="1">
      <c r="A29" s="1714">
        <v>8230</v>
      </c>
      <c r="B29" s="1761" t="s">
        <v>2079</v>
      </c>
      <c r="C29" s="1734"/>
      <c r="D29" s="1735"/>
      <c r="E29" s="1734"/>
      <c r="F29" s="1735"/>
      <c r="G29" s="1747">
        <f t="shared" si="1"/>
        <v>0</v>
      </c>
      <c r="H29" s="1748">
        <f t="shared" si="1"/>
        <v>0</v>
      </c>
      <c r="I29" s="1773"/>
      <c r="J29" s="1774"/>
    </row>
    <row r="30" spans="1:10">
      <c r="A30" s="1714">
        <v>8240</v>
      </c>
      <c r="B30" s="1761" t="s">
        <v>2080</v>
      </c>
      <c r="C30" s="1734"/>
      <c r="D30" s="1735"/>
      <c r="E30" s="1734"/>
      <c r="F30" s="1735"/>
      <c r="G30" s="1747">
        <f t="shared" si="1"/>
        <v>0</v>
      </c>
      <c r="H30" s="1748">
        <f t="shared" si="1"/>
        <v>0</v>
      </c>
      <c r="I30" s="1773"/>
      <c r="J30" s="1774"/>
    </row>
    <row r="31" spans="1:10">
      <c r="A31" s="1714">
        <v>8250</v>
      </c>
      <c r="B31" s="1761" t="s">
        <v>2081</v>
      </c>
      <c r="C31" s="1734"/>
      <c r="D31" s="1735"/>
      <c r="E31" s="1734"/>
      <c r="F31" s="1735"/>
      <c r="G31" s="1747">
        <f t="shared" si="1"/>
        <v>0</v>
      </c>
      <c r="H31" s="1748">
        <f t="shared" si="1"/>
        <v>0</v>
      </c>
      <c r="I31" s="1773"/>
      <c r="J31" s="1774"/>
    </row>
    <row r="32" spans="1:10" ht="18" customHeight="1" thickBot="1">
      <c r="A32" s="1714">
        <v>8300</v>
      </c>
      <c r="B32" s="1766" t="s">
        <v>2082</v>
      </c>
      <c r="C32" s="1734"/>
      <c r="D32" s="1735"/>
      <c r="E32" s="1734"/>
      <c r="F32" s="1735"/>
      <c r="G32" s="1749">
        <f t="shared" si="1"/>
        <v>0</v>
      </c>
      <c r="H32" s="1750">
        <f t="shared" si="1"/>
        <v>0</v>
      </c>
      <c r="I32" s="1773"/>
      <c r="J32" s="1774"/>
    </row>
    <row r="33" spans="1:10" ht="16.5" thickBot="1">
      <c r="A33" s="1714">
        <v>9999</v>
      </c>
      <c r="B33" s="1751" t="s">
        <v>2083</v>
      </c>
      <c r="C33" s="1752">
        <f>+C9+C13+C19+C20+C21+C22+C23+C24</f>
        <v>0</v>
      </c>
      <c r="D33" s="1753">
        <f>+D9+D13+D19+D20+D21+D22+D23+D24</f>
        <v>0</v>
      </c>
      <c r="E33" s="1754">
        <f>+E9+E13+E19+E20+E21+E22+E23+E24</f>
        <v>0</v>
      </c>
      <c r="F33" s="1755">
        <f>+F9+F13+F19+F20+F21+F22+F23+F24</f>
        <v>0</v>
      </c>
      <c r="G33" s="1752">
        <f>+C33+E33</f>
        <v>0</v>
      </c>
      <c r="H33" s="1753">
        <f>+D33+F33</f>
        <v>0</v>
      </c>
      <c r="I33" s="1775" t="s">
        <v>2130</v>
      </c>
      <c r="J33" s="1776" t="s">
        <v>2130</v>
      </c>
    </row>
    <row r="35" spans="1:10">
      <c r="A35" s="1714">
        <v>99999</v>
      </c>
      <c r="B35" s="1756" t="s">
        <v>2084</v>
      </c>
      <c r="C35" s="1757">
        <f t="shared" ref="C35:H35" si="2">+C8-C33</f>
        <v>-130690</v>
      </c>
      <c r="D35" s="1757">
        <f t="shared" si="2"/>
        <v>0</v>
      </c>
      <c r="E35" s="1757">
        <f t="shared" si="2"/>
        <v>0</v>
      </c>
      <c r="F35" s="1757">
        <f t="shared" si="2"/>
        <v>0</v>
      </c>
      <c r="G35" s="1757">
        <f t="shared" si="2"/>
        <v>-130690</v>
      </c>
      <c r="H35" s="1757">
        <f t="shared" si="2"/>
        <v>0</v>
      </c>
      <c r="I35" s="1757"/>
    </row>
    <row r="36" spans="1:10">
      <c r="A36" s="1758" t="s">
        <v>1963</v>
      </c>
    </row>
  </sheetData>
  <sheetProtection password="81B0" sheet="1"/>
  <mergeCells count="6">
    <mergeCell ref="J6:J7"/>
    <mergeCell ref="B6:B7"/>
    <mergeCell ref="C6:C7"/>
    <mergeCell ref="E6:E7"/>
    <mergeCell ref="G6:G7"/>
    <mergeCell ref="I6:I7"/>
  </mergeCells>
  <conditionalFormatting sqref="C5:H5">
    <cfRule type="cellIs" dxfId="19" priority="2" operator="equal">
      <formula>"НЕРАВНЕНИЕ!"</formula>
    </cfRule>
  </conditionalFormatting>
  <conditionalFormatting sqref="I5">
    <cfRule type="cellIs" dxfId="18" priority="1" operator="equal">
      <formula>"НЕРАВНЕНИЕ!"</formula>
    </cfRule>
  </conditionalFormatting>
  <dataValidations count="1">
    <dataValidation type="whole" operator="lessThanOrEqual" allowBlank="1" showInputMessage="1" showErrorMessage="1" error="Въвежда се цяло отрицателно число!" sqref="C14:F23 C10:F12 C25:F25 C27:F3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77"/>
  <sheetViews>
    <sheetView topLeftCell="B1" zoomScaleNormal="100" workbookViewId="0">
      <pane ySplit="7" topLeftCell="A8" activePane="bottomLeft" state="frozen"/>
      <selection activeCell="B1" sqref="B1"/>
      <selection pane="bottomLeft" activeCell="B1" sqref="B1:E1"/>
    </sheetView>
  </sheetViews>
  <sheetFormatPr defaultRowHeight="12.75"/>
  <cols>
    <col min="1" max="1" width="0" style="1546" hidden="1" customWidth="1"/>
    <col min="2" max="2" width="53.85546875" style="1546" customWidth="1"/>
    <col min="3" max="3" width="5.7109375" style="1546" customWidth="1"/>
    <col min="4" max="4" width="15.7109375" style="1546" customWidth="1"/>
    <col min="5" max="5" width="15" style="1546" customWidth="1"/>
    <col min="6" max="14" width="14.7109375" style="1546" hidden="1" customWidth="1"/>
    <col min="15" max="15" width="17.7109375" style="1546" hidden="1" customWidth="1"/>
    <col min="16" max="16384" width="9.140625" style="1546"/>
  </cols>
  <sheetData>
    <row r="1" spans="1:15" ht="37.5" customHeight="1">
      <c r="A1" s="1544">
        <v>1</v>
      </c>
      <c r="B1" s="2015" t="str">
        <f>CONCATENATE("ОЧАКВАНО ИЗПЪЛНЕНИЕ НА БЮДЖЕТА за ", OTCHET!$C$3, " година")</f>
        <v>ОЧАКВАНО ИЗПЪЛНЕНИЕ НА БЮДЖЕТА за 2024 година</v>
      </c>
      <c r="C1" s="2015"/>
      <c r="D1" s="2015"/>
      <c r="E1" s="2015"/>
      <c r="F1" s="1545"/>
      <c r="G1" s="1545"/>
      <c r="H1" s="1545"/>
      <c r="I1" s="1545"/>
      <c r="J1" s="1545"/>
      <c r="K1" s="1545"/>
      <c r="L1" s="1545"/>
      <c r="M1" s="1545"/>
      <c r="N1" s="1545"/>
      <c r="O1" s="1545"/>
    </row>
    <row r="2" spans="1:15" ht="18" customHeight="1">
      <c r="A2" s="1544">
        <v>1</v>
      </c>
      <c r="B2" s="1547" t="e">
        <f>CONCATENATE("на ОБЩИНА :  ",$C$2)</f>
        <v>#N/A</v>
      </c>
      <c r="C2" s="1548" t="e">
        <f>OTCHET!$B$12</f>
        <v>#N/A</v>
      </c>
      <c r="D2" s="1549"/>
      <c r="E2" s="1549"/>
      <c r="F2" s="1545"/>
      <c r="G2" s="1545"/>
      <c r="H2" s="1545"/>
      <c r="I2" s="1545"/>
      <c r="J2" s="1545"/>
      <c r="K2" s="1545"/>
      <c r="L2" s="1545"/>
      <c r="M2" s="1545"/>
      <c r="N2" s="1545"/>
      <c r="O2" s="1545"/>
    </row>
    <row r="3" spans="1:15" ht="18" customHeight="1" thickBot="1">
      <c r="A3" s="1544"/>
      <c r="B3" s="1547" t="str">
        <f>CONCATENATE("Код по ЕБК  :  ",$C$3)</f>
        <v>Код по ЕБК  :  0</v>
      </c>
      <c r="C3" s="1550">
        <f>OTCHET!$F$12</f>
        <v>0</v>
      </c>
      <c r="D3" s="1549"/>
      <c r="E3" s="1549"/>
      <c r="F3" s="1551"/>
      <c r="G3" s="1551"/>
      <c r="H3" s="1551"/>
      <c r="I3" s="1551"/>
      <c r="J3" s="1551"/>
      <c r="K3" s="1551"/>
      <c r="L3" s="1551"/>
      <c r="M3" s="1551"/>
      <c r="N3" s="1551"/>
      <c r="O3" s="1551"/>
    </row>
    <row r="4" spans="1:15" ht="64.5" customHeight="1" thickBot="1">
      <c r="A4" s="1544">
        <v>1</v>
      </c>
      <c r="B4" s="2016" t="s">
        <v>1923</v>
      </c>
      <c r="C4" s="2019" t="s">
        <v>62</v>
      </c>
      <c r="D4" s="1552" t="str">
        <f>CONCATENATE("Уточнен план за ", OTCHET!$C$3, " г.")</f>
        <v>Уточнен план за 2024 г.</v>
      </c>
      <c r="E4" s="1553" t="s">
        <v>1924</v>
      </c>
      <c r="F4" s="2022" t="str">
        <f>CONCATENATE("Очаквано изпълнение на бюджета по месеци за ",OTCHET!$C$3, "г. (месечно изменение)")</f>
        <v>Очаквано изпълнение на бюджета по месеци за 2024г. (месечно изменение)</v>
      </c>
      <c r="G4" s="2023"/>
      <c r="H4" s="2023"/>
      <c r="I4" s="2023"/>
      <c r="J4" s="2023"/>
      <c r="K4" s="2023"/>
      <c r="L4" s="2023"/>
      <c r="M4" s="2023"/>
      <c r="N4" s="2024"/>
      <c r="O4" s="2025" t="str">
        <f>CONCATENATE("Очаквано изпълнение за ", OTCHET!$C$3, " г. – общо")</f>
        <v>Очаквано изпълнение за 2024 г. – общо</v>
      </c>
    </row>
    <row r="5" spans="1:15" ht="12.75" hidden="1" customHeight="1">
      <c r="A5" s="1544">
        <v>1</v>
      </c>
      <c r="B5" s="2017"/>
      <c r="C5" s="2020"/>
      <c r="D5" s="1554">
        <v>0</v>
      </c>
      <c r="E5" s="1555">
        <v>3</v>
      </c>
      <c r="F5" s="1556">
        <v>4</v>
      </c>
      <c r="G5" s="1556">
        <v>5</v>
      </c>
      <c r="H5" s="1556">
        <v>6</v>
      </c>
      <c r="I5" s="1556">
        <v>7</v>
      </c>
      <c r="J5" s="1556">
        <v>8</v>
      </c>
      <c r="K5" s="1556">
        <v>9</v>
      </c>
      <c r="L5" s="1556">
        <v>10</v>
      </c>
      <c r="M5" s="1556">
        <v>11</v>
      </c>
      <c r="N5" s="1557">
        <v>12</v>
      </c>
      <c r="O5" s="2026"/>
    </row>
    <row r="6" spans="1:15" ht="26.25" thickBot="1">
      <c r="A6" s="1544">
        <v>1</v>
      </c>
      <c r="B6" s="2017"/>
      <c r="C6" s="2020"/>
      <c r="D6" s="1558"/>
      <c r="E6" s="1559" t="str">
        <f>OTCHET!$F$10</f>
        <v>септември</v>
      </c>
      <c r="F6" s="1560" t="s">
        <v>1631</v>
      </c>
      <c r="G6" s="1560" t="s">
        <v>1632</v>
      </c>
      <c r="H6" s="1560" t="s">
        <v>1633</v>
      </c>
      <c r="I6" s="1560" t="s">
        <v>1634</v>
      </c>
      <c r="J6" s="1560" t="s">
        <v>1635</v>
      </c>
      <c r="K6" s="1560" t="s">
        <v>1636</v>
      </c>
      <c r="L6" s="1560" t="s">
        <v>1637</v>
      </c>
      <c r="M6" s="1560" t="s">
        <v>1638</v>
      </c>
      <c r="N6" s="1561" t="s">
        <v>1639</v>
      </c>
      <c r="O6" s="1641" t="s">
        <v>1967</v>
      </c>
    </row>
    <row r="7" spans="1:15" ht="13.5" thickBot="1">
      <c r="A7" s="1544">
        <v>1</v>
      </c>
      <c r="B7" s="2018"/>
      <c r="C7" s="2021"/>
      <c r="D7" s="1562" t="s">
        <v>171</v>
      </c>
      <c r="E7" s="1563" t="s">
        <v>172</v>
      </c>
      <c r="F7" s="1564" t="s">
        <v>703</v>
      </c>
      <c r="G7" s="1564" t="s">
        <v>704</v>
      </c>
      <c r="H7" s="1564" t="s">
        <v>683</v>
      </c>
      <c r="I7" s="1564" t="s">
        <v>853</v>
      </c>
      <c r="J7" s="1564" t="s">
        <v>854</v>
      </c>
      <c r="K7" s="1564" t="s">
        <v>855</v>
      </c>
      <c r="L7" s="1564" t="s">
        <v>1925</v>
      </c>
      <c r="M7" s="1564" t="s">
        <v>1926</v>
      </c>
      <c r="N7" s="1564" t="s">
        <v>1927</v>
      </c>
      <c r="O7" s="1565"/>
    </row>
    <row r="8" spans="1:15" ht="25.5">
      <c r="A8" s="1544">
        <v>1</v>
      </c>
      <c r="B8" s="1566" t="s">
        <v>1928</v>
      </c>
      <c r="C8" s="1647">
        <v>9990</v>
      </c>
      <c r="D8" s="1567">
        <f>OTCHET!E167</f>
        <v>0</v>
      </c>
      <c r="E8" s="1567">
        <f>OTCHET!L167</f>
        <v>0</v>
      </c>
      <c r="F8" s="1642"/>
      <c r="G8" s="1642"/>
      <c r="H8" s="1642"/>
      <c r="I8" s="1642"/>
      <c r="J8" s="1642"/>
      <c r="K8" s="1642"/>
      <c r="L8" s="1642"/>
      <c r="M8" s="1642"/>
      <c r="N8" s="1642"/>
      <c r="O8" s="1568">
        <f>IF($E$6=$F$6,SUM($E8,$G8:$N8),IF($E$6=$G$6,SUM($E8,$H8:$N8),IF($E$6=$H$6,SUM($E8,$I8:$N8),IF($E$6=$I$6,SUM($E8,$J8:$N8),IF($E$6=$J$6,SUM($E8,$K8:$N8),IF($E$6=$K$6,SUM($E8,$L8:$N8),IF($E$6=$L$6,SUM($E8,$M8:$N8),IF($E$6=$M$6,$E8+$N8,E8+F8+G8+H8+I8+J8+K8+L8+M8+N8))))))))</f>
        <v>0</v>
      </c>
    </row>
    <row r="9" spans="1:15">
      <c r="A9" s="1544">
        <v>1</v>
      </c>
      <c r="B9" s="1569" t="s">
        <v>1929</v>
      </c>
      <c r="C9" s="1570"/>
      <c r="D9" s="1571"/>
      <c r="E9" s="1571"/>
      <c r="F9" s="1571"/>
      <c r="G9" s="1571"/>
      <c r="H9" s="1571"/>
      <c r="I9" s="1571"/>
      <c r="J9" s="1571"/>
      <c r="K9" s="1571"/>
      <c r="L9" s="1571"/>
      <c r="M9" s="1571"/>
      <c r="N9" s="1571"/>
      <c r="O9" s="1572"/>
    </row>
    <row r="10" spans="1:15" ht="25.5">
      <c r="A10" s="1544"/>
      <c r="B10" s="1573" t="s">
        <v>1930</v>
      </c>
      <c r="C10" s="1574">
        <v>1304</v>
      </c>
      <c r="D10" s="1575">
        <f>OTCHET!$E$56</f>
        <v>0</v>
      </c>
      <c r="E10" s="1575">
        <f>OTCHET!$L$56</f>
        <v>0</v>
      </c>
      <c r="F10" s="1576"/>
      <c r="G10" s="1576"/>
      <c r="H10" s="1576"/>
      <c r="I10" s="1576"/>
      <c r="J10" s="1576"/>
      <c r="K10" s="1576"/>
      <c r="L10" s="1576"/>
      <c r="M10" s="1576"/>
      <c r="N10" s="1576"/>
      <c r="O10" s="1572">
        <f>SUM(E10:N10)</f>
        <v>0</v>
      </c>
    </row>
    <row r="11" spans="1:15">
      <c r="A11" s="1577"/>
      <c r="B11" s="1578" t="s">
        <v>157</v>
      </c>
      <c r="C11" s="1574">
        <v>2400</v>
      </c>
      <c r="D11" s="1575">
        <f>OTCHET!$E$74</f>
        <v>0</v>
      </c>
      <c r="E11" s="1575">
        <f>OTCHET!$L$74</f>
        <v>0</v>
      </c>
      <c r="F11" s="1579"/>
      <c r="G11" s="1579"/>
      <c r="H11" s="1579"/>
      <c r="I11" s="1579"/>
      <c r="J11" s="1579"/>
      <c r="K11" s="1579"/>
      <c r="L11" s="1579"/>
      <c r="M11" s="1579"/>
      <c r="N11" s="1579"/>
      <c r="O11" s="1572">
        <f t="shared" ref="O11:O18" si="0">SUM(E11:N11)</f>
        <v>0</v>
      </c>
    </row>
    <row r="12" spans="1:15">
      <c r="A12" s="1577"/>
      <c r="B12" s="1578" t="s">
        <v>516</v>
      </c>
      <c r="C12" s="1574">
        <v>2500</v>
      </c>
      <c r="D12" s="1571">
        <f>OTCHET!$E$90</f>
        <v>0</v>
      </c>
      <c r="E12" s="1571">
        <f>OTCHET!$L$90</f>
        <v>0</v>
      </c>
      <c r="F12" s="1579"/>
      <c r="G12" s="1579"/>
      <c r="H12" s="1579"/>
      <c r="I12" s="1579"/>
      <c r="J12" s="1579"/>
      <c r="K12" s="1579"/>
      <c r="L12" s="1579"/>
      <c r="M12" s="1579"/>
      <c r="N12" s="1579"/>
      <c r="O12" s="1572">
        <f t="shared" si="0"/>
        <v>0</v>
      </c>
    </row>
    <row r="13" spans="1:15">
      <c r="A13" s="1577">
        <v>0</v>
      </c>
      <c r="B13" s="1580" t="s">
        <v>1931</v>
      </c>
      <c r="C13" s="1574">
        <v>4000</v>
      </c>
      <c r="D13" s="1571">
        <f>OTCHET!$E$123</f>
        <v>0</v>
      </c>
      <c r="E13" s="1571">
        <f>OTCHET!$L$123</f>
        <v>0</v>
      </c>
      <c r="F13" s="1579"/>
      <c r="G13" s="1579"/>
      <c r="H13" s="1579"/>
      <c r="I13" s="1579"/>
      <c r="J13" s="1579"/>
      <c r="K13" s="1579"/>
      <c r="L13" s="1579"/>
      <c r="M13" s="1579"/>
      <c r="N13" s="1579"/>
      <c r="O13" s="1572">
        <f t="shared" si="0"/>
        <v>0</v>
      </c>
    </row>
    <row r="14" spans="1:15">
      <c r="A14" s="1577">
        <v>0</v>
      </c>
      <c r="B14" s="1581" t="s">
        <v>725</v>
      </c>
      <c r="C14" s="1574">
        <v>4100</v>
      </c>
      <c r="D14" s="1575">
        <f>OTCHET!$E$135</f>
        <v>0</v>
      </c>
      <c r="E14" s="1575">
        <f>OTCHET!$L$135</f>
        <v>0</v>
      </c>
      <c r="F14" s="1576"/>
      <c r="G14" s="1576"/>
      <c r="H14" s="1576"/>
      <c r="I14" s="1576"/>
      <c r="J14" s="1576"/>
      <c r="K14" s="1576"/>
      <c r="L14" s="1576"/>
      <c r="M14" s="1576"/>
      <c r="N14" s="1576"/>
      <c r="O14" s="1572">
        <f t="shared" si="0"/>
        <v>0</v>
      </c>
    </row>
    <row r="15" spans="1:15">
      <c r="A15" s="1577">
        <v>0</v>
      </c>
      <c r="B15" s="1582" t="s">
        <v>328</v>
      </c>
      <c r="C15" s="1574">
        <v>4500</v>
      </c>
      <c r="D15" s="1571">
        <f>OTCHET!$E$137</f>
        <v>0</v>
      </c>
      <c r="E15" s="1571">
        <f>OTCHET!$L$137</f>
        <v>0</v>
      </c>
      <c r="F15" s="1579"/>
      <c r="G15" s="1579"/>
      <c r="H15" s="1579"/>
      <c r="I15" s="1579"/>
      <c r="J15" s="1579"/>
      <c r="K15" s="1579"/>
      <c r="L15" s="1579"/>
      <c r="M15" s="1579"/>
      <c r="N15" s="1579"/>
      <c r="O15" s="1572">
        <f t="shared" si="0"/>
        <v>0</v>
      </c>
    </row>
    <row r="16" spans="1:15">
      <c r="A16" s="1577">
        <v>0</v>
      </c>
      <c r="B16" s="1582" t="s">
        <v>331</v>
      </c>
      <c r="C16" s="1574">
        <v>4600</v>
      </c>
      <c r="D16" s="1571">
        <f>OTCHET!$E$140</f>
        <v>0</v>
      </c>
      <c r="E16" s="1571">
        <f>OTCHET!$L$140</f>
        <v>0</v>
      </c>
      <c r="F16" s="1579"/>
      <c r="G16" s="1579"/>
      <c r="H16" s="1579"/>
      <c r="I16" s="1579"/>
      <c r="J16" s="1579"/>
      <c r="K16" s="1579"/>
      <c r="L16" s="1579"/>
      <c r="M16" s="1579"/>
      <c r="N16" s="1579"/>
      <c r="O16" s="1572">
        <f t="shared" si="0"/>
        <v>0</v>
      </c>
    </row>
    <row r="17" spans="1:15" ht="25.5">
      <c r="A17" s="1577">
        <v>0</v>
      </c>
      <c r="B17" s="1582" t="s">
        <v>257</v>
      </c>
      <c r="C17" s="1574">
        <v>4700</v>
      </c>
      <c r="D17" s="1571">
        <f>OTCHET!$E$149</f>
        <v>0</v>
      </c>
      <c r="E17" s="1571">
        <f>OTCHET!$L$149</f>
        <v>0</v>
      </c>
      <c r="F17" s="1579"/>
      <c r="G17" s="1579"/>
      <c r="H17" s="1579"/>
      <c r="I17" s="1579"/>
      <c r="J17" s="1579"/>
      <c r="K17" s="1579"/>
      <c r="L17" s="1579"/>
      <c r="M17" s="1579"/>
      <c r="N17" s="1579"/>
      <c r="O17" s="1572">
        <f t="shared" si="0"/>
        <v>0</v>
      </c>
    </row>
    <row r="18" spans="1:15" ht="25.5">
      <c r="A18" s="1577">
        <v>0</v>
      </c>
      <c r="B18" s="1583" t="s">
        <v>258</v>
      </c>
      <c r="C18" s="1574">
        <v>4800</v>
      </c>
      <c r="D18" s="1584">
        <f>OTCHET!$E$158</f>
        <v>0</v>
      </c>
      <c r="E18" s="1584">
        <f>OTCHET!$L$158</f>
        <v>0</v>
      </c>
      <c r="F18" s="1585"/>
      <c r="G18" s="1585"/>
      <c r="H18" s="1585"/>
      <c r="I18" s="1585"/>
      <c r="J18" s="1585"/>
      <c r="K18" s="1585"/>
      <c r="L18" s="1585"/>
      <c r="M18" s="1585"/>
      <c r="N18" s="1585"/>
      <c r="O18" s="1572">
        <f t="shared" si="0"/>
        <v>0</v>
      </c>
    </row>
    <row r="19" spans="1:15">
      <c r="A19" s="1544">
        <v>1</v>
      </c>
      <c r="B19" s="1586" t="s">
        <v>1932</v>
      </c>
      <c r="C19" s="1648">
        <v>9991</v>
      </c>
      <c r="D19" s="1587">
        <f>OTCHET!E304</f>
        <v>0</v>
      </c>
      <c r="E19" s="1587">
        <f>OTCHET!L304</f>
        <v>383001</v>
      </c>
      <c r="F19" s="1643"/>
      <c r="G19" s="1643"/>
      <c r="H19" s="1643"/>
      <c r="I19" s="1643"/>
      <c r="J19" s="1643"/>
      <c r="K19" s="1643"/>
      <c r="L19" s="1643"/>
      <c r="M19" s="1643"/>
      <c r="N19" s="1643"/>
      <c r="O19" s="1588">
        <f>IF($E$6=$F$6,SUM($E19,$G19:$N19),IF($E$6=$G$6,SUM($E19,$H19:$N19),IF($E$6=$H$6,SUM($E19,$I19:$N19),IF($E$6=$I$6,SUM($E19,$J19:$N19),IF($E$6=$J$6,SUM($E19,$K19:$N19),IF($E$6=$K$6,SUM($E19,$L19:$N19),IF($E$6=$L$6,SUM($E19,$M19:$N19),IF($E$6=$M$6,$E19+$N19,E19+F19+G19+H19+I19+J19+K19+L19+M19+N19))))))))</f>
        <v>383001</v>
      </c>
    </row>
    <row r="20" spans="1:15">
      <c r="A20" s="1577"/>
      <c r="B20" s="1569" t="s">
        <v>1933</v>
      </c>
      <c r="C20" s="1589"/>
      <c r="D20" s="1571"/>
      <c r="E20" s="1571"/>
      <c r="F20" s="1571"/>
      <c r="G20" s="1571"/>
      <c r="H20" s="1571"/>
      <c r="I20" s="1571"/>
      <c r="J20" s="1571"/>
      <c r="K20" s="1571"/>
      <c r="L20" s="1571"/>
      <c r="M20" s="1571"/>
      <c r="N20" s="1571"/>
      <c r="O20" s="1572"/>
    </row>
    <row r="21" spans="1:15">
      <c r="A21" s="1577"/>
      <c r="B21" s="1590" t="s">
        <v>1934</v>
      </c>
      <c r="C21" s="1646">
        <v>2000</v>
      </c>
      <c r="D21" s="1591">
        <f>+D22+D23</f>
        <v>0</v>
      </c>
      <c r="E21" s="1591">
        <f>+E22+E23</f>
        <v>0</v>
      </c>
      <c r="F21" s="1591">
        <f t="shared" ref="F21:N21" si="1">+F22+F23</f>
        <v>0</v>
      </c>
      <c r="G21" s="1591">
        <f t="shared" si="1"/>
        <v>0</v>
      </c>
      <c r="H21" s="1591">
        <f t="shared" si="1"/>
        <v>0</v>
      </c>
      <c r="I21" s="1591">
        <f t="shared" si="1"/>
        <v>0</v>
      </c>
      <c r="J21" s="1591">
        <f t="shared" si="1"/>
        <v>0</v>
      </c>
      <c r="K21" s="1591">
        <f t="shared" si="1"/>
        <v>0</v>
      </c>
      <c r="L21" s="1591">
        <f t="shared" si="1"/>
        <v>0</v>
      </c>
      <c r="M21" s="1591">
        <f t="shared" si="1"/>
        <v>0</v>
      </c>
      <c r="N21" s="1591">
        <f t="shared" si="1"/>
        <v>0</v>
      </c>
      <c r="O21" s="1591">
        <f>IF($E$6=$F$6,SUM($E21,$G21:$N21),IF($E$6=$G$6,SUM($E21,$H21:$N21),IF($E$6=$H$6,SUM($E21,$I21:$N21),IF($E$6=$I$6,SUM($E21,$J21:$N21),IF($E$6=$J$6,SUM($E21,$K21:$N21),IF($E$6=$K$6,SUM($E21,$L21:$N21),IF($E$6=$L$6,SUM($E21,$M21:$N21),IF($E$6=$M$6,$E21+$N21,E21+F21+G21+H21+I21+J21+K21+L21+M21+N21))))))))</f>
        <v>0</v>
      </c>
    </row>
    <row r="22" spans="1:15">
      <c r="A22" s="1577"/>
      <c r="B22" s="1592" t="s">
        <v>1935</v>
      </c>
      <c r="C22" s="1593">
        <v>2100</v>
      </c>
      <c r="D22" s="1571">
        <f>SUM(OTCHET!$E$227,OTCHET!$E$233,OTCHET!$E$243)</f>
        <v>0</v>
      </c>
      <c r="E22" s="1571">
        <f>SUM(OTCHET!$L$227,OTCHET!$L$233,OTCHET!$L$243)</f>
        <v>0</v>
      </c>
      <c r="F22" s="1579"/>
      <c r="G22" s="1579"/>
      <c r="H22" s="1579"/>
      <c r="I22" s="1579"/>
      <c r="J22" s="1579"/>
      <c r="K22" s="1579"/>
      <c r="L22" s="1579"/>
      <c r="M22" s="1579"/>
      <c r="N22" s="1579"/>
      <c r="O22" s="1572">
        <f t="shared" ref="O22:O30" si="2">SUM(E22:N22)</f>
        <v>0</v>
      </c>
    </row>
    <row r="23" spans="1:15">
      <c r="A23" s="1577"/>
      <c r="B23" s="1594" t="s">
        <v>1936</v>
      </c>
      <c r="C23" s="1593">
        <v>2600</v>
      </c>
      <c r="D23" s="1571">
        <f>SUM(OTCHET!$E$236,OTCHET!$E$237,OTCHET!$E$238,OTCHET!$E$239)</f>
        <v>0</v>
      </c>
      <c r="E23" s="1571">
        <f>SUM(OTCHET!$L$236,OTCHET!$L$237,OTCHET!$L$238,OTCHET!$L$239)</f>
        <v>0</v>
      </c>
      <c r="F23" s="1579"/>
      <c r="G23" s="1579"/>
      <c r="H23" s="1579"/>
      <c r="I23" s="1579"/>
      <c r="J23" s="1579"/>
      <c r="K23" s="1579"/>
      <c r="L23" s="1579"/>
      <c r="M23" s="1579"/>
      <c r="N23" s="1579"/>
      <c r="O23" s="1572">
        <f t="shared" si="2"/>
        <v>0</v>
      </c>
    </row>
    <row r="24" spans="1:15" ht="25.5">
      <c r="A24" s="1577">
        <v>0</v>
      </c>
      <c r="B24" s="1592" t="s">
        <v>230</v>
      </c>
      <c r="C24" s="1574">
        <v>4200</v>
      </c>
      <c r="D24" s="1595">
        <f>OTCHET!$E$261</f>
        <v>0</v>
      </c>
      <c r="E24" s="1595">
        <f>OTCHET!$L$261</f>
        <v>0</v>
      </c>
      <c r="F24" s="1596"/>
      <c r="G24" s="1596"/>
      <c r="H24" s="1596"/>
      <c r="I24" s="1596"/>
      <c r="J24" s="1596"/>
      <c r="K24" s="1596"/>
      <c r="L24" s="1596"/>
      <c r="M24" s="1596"/>
      <c r="N24" s="1596"/>
      <c r="O24" s="1572">
        <f t="shared" si="2"/>
        <v>0</v>
      </c>
    </row>
    <row r="25" spans="1:15" ht="25.5">
      <c r="A25" s="1577">
        <v>0</v>
      </c>
      <c r="B25" s="1597" t="s">
        <v>1937</v>
      </c>
      <c r="C25" s="1574">
        <v>4300</v>
      </c>
      <c r="D25" s="1595">
        <f>OTCHET!$E$268</f>
        <v>0</v>
      </c>
      <c r="E25" s="1595">
        <f>OTCHET!$L$268</f>
        <v>0</v>
      </c>
      <c r="F25" s="1596"/>
      <c r="G25" s="1596"/>
      <c r="H25" s="1596"/>
      <c r="I25" s="1596"/>
      <c r="J25" s="1596"/>
      <c r="K25" s="1596"/>
      <c r="L25" s="1596"/>
      <c r="M25" s="1596"/>
      <c r="N25" s="1596"/>
      <c r="O25" s="1572">
        <f t="shared" si="2"/>
        <v>0</v>
      </c>
    </row>
    <row r="26" spans="1:15">
      <c r="A26" s="1577">
        <v>0</v>
      </c>
      <c r="B26" s="1592" t="s">
        <v>241</v>
      </c>
      <c r="C26" s="1574">
        <v>5100</v>
      </c>
      <c r="D26" s="1595">
        <f>OTCHET!$E$278</f>
        <v>0</v>
      </c>
      <c r="E26" s="1595">
        <f>OTCHET!$L$278</f>
        <v>0</v>
      </c>
      <c r="F26" s="1596"/>
      <c r="G26" s="1596"/>
      <c r="H26" s="1596"/>
      <c r="I26" s="1596"/>
      <c r="J26" s="1596"/>
      <c r="K26" s="1596"/>
      <c r="L26" s="1596"/>
      <c r="M26" s="1596"/>
      <c r="N26" s="1596"/>
      <c r="O26" s="1572">
        <f t="shared" si="2"/>
        <v>0</v>
      </c>
    </row>
    <row r="27" spans="1:15">
      <c r="A27" s="1577">
        <v>0</v>
      </c>
      <c r="B27" s="1592" t="s">
        <v>242</v>
      </c>
      <c r="C27" s="1574">
        <v>5200</v>
      </c>
      <c r="D27" s="1595">
        <f>OTCHET!$E$279</f>
        <v>0</v>
      </c>
      <c r="E27" s="1595">
        <f>OTCHET!$L$279</f>
        <v>6000</v>
      </c>
      <c r="F27" s="1596"/>
      <c r="G27" s="1596"/>
      <c r="H27" s="1596"/>
      <c r="I27" s="1596"/>
      <c r="J27" s="1596"/>
      <c r="K27" s="1596"/>
      <c r="L27" s="1596"/>
      <c r="M27" s="1596"/>
      <c r="N27" s="1596"/>
      <c r="O27" s="1572">
        <f t="shared" si="2"/>
        <v>6000</v>
      </c>
    </row>
    <row r="28" spans="1:15">
      <c r="A28" s="1577">
        <v>0</v>
      </c>
      <c r="B28" s="1592" t="s">
        <v>614</v>
      </c>
      <c r="C28" s="1574">
        <v>5300</v>
      </c>
      <c r="D28" s="1595">
        <f>OTCHET!$E$287</f>
        <v>0</v>
      </c>
      <c r="E28" s="1595">
        <f>OTCHET!$L$287</f>
        <v>0</v>
      </c>
      <c r="F28" s="1596"/>
      <c r="G28" s="1596"/>
      <c r="H28" s="1596"/>
      <c r="I28" s="1596"/>
      <c r="J28" s="1596"/>
      <c r="K28" s="1596"/>
      <c r="L28" s="1596"/>
      <c r="M28" s="1596"/>
      <c r="N28" s="1596"/>
      <c r="O28" s="1572">
        <f t="shared" si="2"/>
        <v>0</v>
      </c>
    </row>
    <row r="29" spans="1:15">
      <c r="A29" s="1577">
        <v>0</v>
      </c>
      <c r="B29" s="1592" t="s">
        <v>672</v>
      </c>
      <c r="C29" s="1574">
        <v>5400</v>
      </c>
      <c r="D29" s="1595">
        <f>OTCHET!$E$290</f>
        <v>0</v>
      </c>
      <c r="E29" s="1595">
        <f>OTCHET!$L$290</f>
        <v>0</v>
      </c>
      <c r="F29" s="1596"/>
      <c r="G29" s="1596"/>
      <c r="H29" s="1596"/>
      <c r="I29" s="1596"/>
      <c r="J29" s="1596"/>
      <c r="K29" s="1596"/>
      <c r="L29" s="1596"/>
      <c r="M29" s="1596"/>
      <c r="N29" s="1596"/>
      <c r="O29" s="1572">
        <f t="shared" si="2"/>
        <v>0</v>
      </c>
    </row>
    <row r="30" spans="1:15">
      <c r="A30" s="1577">
        <v>0</v>
      </c>
      <c r="B30" s="1598" t="s">
        <v>673</v>
      </c>
      <c r="C30" s="1574">
        <v>5500</v>
      </c>
      <c r="D30" s="1599">
        <f>OTCHET!$E$291</f>
        <v>0</v>
      </c>
      <c r="E30" s="1599">
        <f>OTCHET!$L$291</f>
        <v>0</v>
      </c>
      <c r="F30" s="1600"/>
      <c r="G30" s="1600"/>
      <c r="H30" s="1600"/>
      <c r="I30" s="1600"/>
      <c r="J30" s="1600"/>
      <c r="K30" s="1600"/>
      <c r="L30" s="1600"/>
      <c r="M30" s="1600"/>
      <c r="N30" s="1600"/>
      <c r="O30" s="1572">
        <f t="shared" si="2"/>
        <v>0</v>
      </c>
    </row>
    <row r="31" spans="1:15" ht="38.25">
      <c r="A31" s="1601">
        <v>1</v>
      </c>
      <c r="B31" s="1602" t="s">
        <v>1938</v>
      </c>
      <c r="C31" s="1649">
        <v>9992</v>
      </c>
      <c r="D31" s="1587">
        <f>OTCHET!E422+OTCHET!E432</f>
        <v>0</v>
      </c>
      <c r="E31" s="1587">
        <f>OTCHET!L422+OTCHET!L432</f>
        <v>0</v>
      </c>
      <c r="F31" s="1643"/>
      <c r="G31" s="1643"/>
      <c r="H31" s="1643"/>
      <c r="I31" s="1643"/>
      <c r="J31" s="1643"/>
      <c r="K31" s="1643"/>
      <c r="L31" s="1643"/>
      <c r="M31" s="1643"/>
      <c r="N31" s="1643"/>
      <c r="O31" s="1588">
        <f>IF($E$6=$F$6,SUM($E31,$G31:$N31),IF($E$6=$G$6,SUM($E31,$H31:$N31),IF($E$6=$H$6,SUM($E31,$I31:$N31),IF($E$6=$I$6,SUM($E31,$J31:$N31),IF($E$6=$J$6,SUM($E31,$K31:$N31),IF($E$6=$K$6,SUM($E31,$L31:$N31),IF($E$6=$L$6,SUM($E31,$M31:$N31),IF($E$6=$M$6,$E31+$N31,E31+F31+G31+H31+I31+J31+K31+L31+M31+N31))))))))</f>
        <v>0</v>
      </c>
    </row>
    <row r="32" spans="1:15">
      <c r="A32" s="1601">
        <v>1</v>
      </c>
      <c r="B32" s="1603" t="s">
        <v>1929</v>
      </c>
      <c r="C32" s="1604"/>
      <c r="D32" s="1595"/>
      <c r="E32" s="1595"/>
      <c r="F32" s="1595"/>
      <c r="G32" s="1595"/>
      <c r="H32" s="1595"/>
      <c r="I32" s="1595"/>
      <c r="J32" s="1595"/>
      <c r="K32" s="1595"/>
      <c r="L32" s="1595"/>
      <c r="M32" s="1595"/>
      <c r="N32" s="1595"/>
      <c r="O32" s="1572"/>
    </row>
    <row r="33" spans="1:15" ht="25.5">
      <c r="A33" s="1544">
        <v>1</v>
      </c>
      <c r="B33" s="1598" t="s">
        <v>1939</v>
      </c>
      <c r="C33" s="1574">
        <v>7600</v>
      </c>
      <c r="D33" s="1584">
        <f>OTCHET!$E$427</f>
        <v>0</v>
      </c>
      <c r="E33" s="1584">
        <f>OTCHET!$L$427</f>
        <v>0</v>
      </c>
      <c r="F33" s="1585"/>
      <c r="G33" s="1585"/>
      <c r="H33" s="1585"/>
      <c r="I33" s="1585"/>
      <c r="J33" s="1585"/>
      <c r="K33" s="1585"/>
      <c r="L33" s="1585"/>
      <c r="M33" s="1585"/>
      <c r="N33" s="1585"/>
      <c r="O33" s="1572">
        <f>SUM(E33:N33)</f>
        <v>0</v>
      </c>
    </row>
    <row r="34" spans="1:15">
      <c r="A34" s="1544">
        <v>1</v>
      </c>
      <c r="B34" s="1605" t="s">
        <v>1940</v>
      </c>
      <c r="C34" s="1606"/>
      <c r="D34" s="1607">
        <f t="shared" ref="D34:O34" si="3">+D8+D31-D19</f>
        <v>0</v>
      </c>
      <c r="E34" s="1607">
        <f t="shared" si="3"/>
        <v>-383001</v>
      </c>
      <c r="F34" s="1607">
        <f t="shared" si="3"/>
        <v>0</v>
      </c>
      <c r="G34" s="1607">
        <f t="shared" si="3"/>
        <v>0</v>
      </c>
      <c r="H34" s="1607">
        <f t="shared" si="3"/>
        <v>0</v>
      </c>
      <c r="I34" s="1607">
        <f t="shared" si="3"/>
        <v>0</v>
      </c>
      <c r="J34" s="1607">
        <f t="shared" si="3"/>
        <v>0</v>
      </c>
      <c r="K34" s="1607">
        <f t="shared" si="3"/>
        <v>0</v>
      </c>
      <c r="L34" s="1607">
        <f t="shared" si="3"/>
        <v>0</v>
      </c>
      <c r="M34" s="1607">
        <f t="shared" si="3"/>
        <v>0</v>
      </c>
      <c r="N34" s="1607">
        <f t="shared" si="3"/>
        <v>0</v>
      </c>
      <c r="O34" s="1607">
        <f t="shared" si="3"/>
        <v>-383001</v>
      </c>
    </row>
    <row r="35" spans="1:15" ht="15.75">
      <c r="A35" s="1544">
        <v>1</v>
      </c>
      <c r="B35" s="1608" t="s">
        <v>1941</v>
      </c>
      <c r="C35" s="1609"/>
      <c r="D35" s="1610">
        <f>+D34+D36</f>
        <v>0</v>
      </c>
      <c r="E35" s="1610">
        <f t="shared" ref="E35:O35" si="4">+E34+E36</f>
        <v>-513691</v>
      </c>
      <c r="F35" s="1610">
        <f t="shared" si="4"/>
        <v>0</v>
      </c>
      <c r="G35" s="1610">
        <f t="shared" si="4"/>
        <v>0</v>
      </c>
      <c r="H35" s="1610">
        <f t="shared" si="4"/>
        <v>0</v>
      </c>
      <c r="I35" s="1610">
        <f t="shared" si="4"/>
        <v>0</v>
      </c>
      <c r="J35" s="1610">
        <f t="shared" si="4"/>
        <v>0</v>
      </c>
      <c r="K35" s="1610">
        <f t="shared" si="4"/>
        <v>0</v>
      </c>
      <c r="L35" s="1610">
        <f t="shared" si="4"/>
        <v>0</v>
      </c>
      <c r="M35" s="1610">
        <f t="shared" si="4"/>
        <v>0</v>
      </c>
      <c r="N35" s="1610">
        <f t="shared" si="4"/>
        <v>0</v>
      </c>
      <c r="O35" s="1610">
        <f t="shared" si="4"/>
        <v>-513691</v>
      </c>
    </row>
    <row r="36" spans="1:15" ht="25.5">
      <c r="A36" s="1611">
        <v>1</v>
      </c>
      <c r="B36" s="1612" t="s">
        <v>1942</v>
      </c>
      <c r="C36" s="1648">
        <v>9993</v>
      </c>
      <c r="D36" s="1613">
        <f>OTCHET!E600</f>
        <v>0</v>
      </c>
      <c r="E36" s="1613">
        <f>OTCHET!L600</f>
        <v>-130690</v>
      </c>
      <c r="F36" s="1644"/>
      <c r="G36" s="1644"/>
      <c r="H36" s="1644"/>
      <c r="I36" s="1644"/>
      <c r="J36" s="1644"/>
      <c r="K36" s="1644"/>
      <c r="L36" s="1644"/>
      <c r="M36" s="1644"/>
      <c r="N36" s="1644"/>
      <c r="O36" s="1614">
        <f>IF($E$6=$F$6,SUM($E36,$G36:$N36),IF($E$6=$G$6,SUM($E36,$H36:$N36),IF($E$6=$H$6,SUM($E36,$I36:$N36),IF($E$6=$I$6,SUM($E36,$J36:$N36),IF($E$6=$J$6,SUM($E36,$K36:$N36),IF($E$6=$K$6,SUM($E36,$L36:$N36),IF($E$6=$L$6,SUM($E36,$M36:$N36),IF($E$6=$M$6,$E36+$N36,E36+F36+G36+H36+I36+J36+K36+L36+M36+N36))))))))</f>
        <v>-130690</v>
      </c>
    </row>
    <row r="37" spans="1:15">
      <c r="A37" s="1611">
        <v>1</v>
      </c>
      <c r="B37" s="1615" t="s">
        <v>1943</v>
      </c>
      <c r="C37" s="1616"/>
      <c r="D37" s="1617"/>
      <c r="E37" s="1617"/>
      <c r="F37" s="1617"/>
      <c r="G37" s="1617"/>
      <c r="H37" s="1617"/>
      <c r="I37" s="1617"/>
      <c r="J37" s="1617"/>
      <c r="K37" s="1617"/>
      <c r="L37" s="1617"/>
      <c r="M37" s="1617"/>
      <c r="N37" s="1617"/>
      <c r="O37" s="1618"/>
    </row>
    <row r="38" spans="1:15">
      <c r="A38" s="1577">
        <v>0</v>
      </c>
      <c r="B38" s="1619" t="s">
        <v>754</v>
      </c>
      <c r="C38" s="1574">
        <v>7000</v>
      </c>
      <c r="D38" s="1620">
        <f>OTCHET!$E$464</f>
        <v>0</v>
      </c>
      <c r="E38" s="1620">
        <f>OTCHET!$L$464</f>
        <v>0</v>
      </c>
      <c r="F38" s="1621"/>
      <c r="G38" s="1621"/>
      <c r="H38" s="1621"/>
      <c r="I38" s="1621"/>
      <c r="J38" s="1621"/>
      <c r="K38" s="1621"/>
      <c r="L38" s="1621"/>
      <c r="M38" s="1621"/>
      <c r="N38" s="1621"/>
      <c r="O38" s="1572">
        <f>SUM(E38:N38)</f>
        <v>0</v>
      </c>
    </row>
    <row r="39" spans="1:15">
      <c r="A39" s="1577">
        <v>0</v>
      </c>
      <c r="B39" s="1622" t="s">
        <v>1990</v>
      </c>
      <c r="C39" s="1574">
        <v>7200</v>
      </c>
      <c r="D39" s="1620">
        <f>OTCHET!$E$471</f>
        <v>0</v>
      </c>
      <c r="E39" s="1620">
        <f>OTCHET!$L$471</f>
        <v>0</v>
      </c>
      <c r="F39" s="1621"/>
      <c r="G39" s="1621"/>
      <c r="H39" s="1621"/>
      <c r="I39" s="1621"/>
      <c r="J39" s="1621"/>
      <c r="K39" s="1621"/>
      <c r="L39" s="1621"/>
      <c r="M39" s="1621"/>
      <c r="N39" s="1621"/>
      <c r="O39" s="1572">
        <f>SUM(E39:N39)</f>
        <v>0</v>
      </c>
    </row>
    <row r="40" spans="1:15">
      <c r="A40" s="1577">
        <v>0</v>
      </c>
      <c r="B40" s="1623" t="s">
        <v>1944</v>
      </c>
      <c r="C40" s="1574">
        <v>8000</v>
      </c>
      <c r="D40" s="1624">
        <f t="shared" ref="D40:N40" si="5">+D41+D42</f>
        <v>0</v>
      </c>
      <c r="E40" s="1624">
        <f t="shared" si="5"/>
        <v>0</v>
      </c>
      <c r="F40" s="1624">
        <f t="shared" si="5"/>
        <v>0</v>
      </c>
      <c r="G40" s="1624">
        <f t="shared" si="5"/>
        <v>0</v>
      </c>
      <c r="H40" s="1624">
        <f t="shared" si="5"/>
        <v>0</v>
      </c>
      <c r="I40" s="1624">
        <f t="shared" si="5"/>
        <v>0</v>
      </c>
      <c r="J40" s="1624">
        <f t="shared" si="5"/>
        <v>0</v>
      </c>
      <c r="K40" s="1624">
        <f t="shared" si="5"/>
        <v>0</v>
      </c>
      <c r="L40" s="1624">
        <f t="shared" si="5"/>
        <v>0</v>
      </c>
      <c r="M40" s="1624">
        <f t="shared" si="5"/>
        <v>0</v>
      </c>
      <c r="N40" s="1624">
        <f t="shared" si="5"/>
        <v>0</v>
      </c>
      <c r="O40" s="1625">
        <f>IF($E$6=$F$6,SUM($E40,$G40:$N40),IF($E$6=$G$6,SUM($E40,$H40:$N40),IF($E$6=$H$6,SUM($E40,$I40:$N40),IF($E$6=$I$6,SUM($E40,$J40:$N40),IF($E$6=$J$6,SUM($E40,$K40:$N40),IF($E$6=$K$6,SUM($E40,$L40:$N40),IF($E$6=$L$6,SUM($E40,$M40:$N40),IF($E$6=$M$6,$E40+$N40,E40+F40+G40+H40+I40+J40+K40+L40+M40+N40))))))))</f>
        <v>0</v>
      </c>
    </row>
    <row r="41" spans="1:15" ht="25.5">
      <c r="A41" s="1577">
        <v>0</v>
      </c>
      <c r="B41" s="1626" t="s">
        <v>1973</v>
      </c>
      <c r="C41" s="1593">
        <v>8011</v>
      </c>
      <c r="D41" s="1571">
        <f>SUM(OTCHET!$E$485,OTCHET!$E$486,OTCHET!$E$489,OTCHET!$E$490,OTCHET!$E$493,OTCHET!$E$494,OTCHET!$E$498)</f>
        <v>0</v>
      </c>
      <c r="E41" s="1571">
        <f>SUM(OTCHET!$L$485,OTCHET!$L$486,OTCHET!$L$489,OTCHET!$L$490,OTCHET!$L$493,OTCHET!$L$494,OTCHET!$L$498)</f>
        <v>0</v>
      </c>
      <c r="F41" s="1579"/>
      <c r="G41" s="1579"/>
      <c r="H41" s="1579"/>
      <c r="I41" s="1579"/>
      <c r="J41" s="1579"/>
      <c r="K41" s="1579"/>
      <c r="L41" s="1579"/>
      <c r="M41" s="1579"/>
      <c r="N41" s="1579"/>
      <c r="O41" s="1572">
        <f>SUM(E41:N41)</f>
        <v>0</v>
      </c>
    </row>
    <row r="42" spans="1:15" ht="25.5">
      <c r="A42" s="1577">
        <v>0</v>
      </c>
      <c r="B42" s="1627" t="s">
        <v>1972</v>
      </c>
      <c r="C42" s="1593">
        <v>8017</v>
      </c>
      <c r="D42" s="1571">
        <f>SUM(OTCHET!$E$487,OTCHET!$E$488,OTCHET!$E$491,OTCHET!$E$492,OTCHET!$E$495,OTCHET!$E$496,OTCHET!$E$499)</f>
        <v>0</v>
      </c>
      <c r="E42" s="1571">
        <f>SUM(OTCHET!$L$487,OTCHET!$L$488,OTCHET!$L$491,OTCHET!$L$492,OTCHET!$L$495,OTCHET!$L$496,OTCHET!$L$499)</f>
        <v>0</v>
      </c>
      <c r="F42" s="1579"/>
      <c r="G42" s="1579"/>
      <c r="H42" s="1579"/>
      <c r="I42" s="1579"/>
      <c r="J42" s="1579"/>
      <c r="K42" s="1579"/>
      <c r="L42" s="1579"/>
      <c r="M42" s="1579"/>
      <c r="N42" s="1579"/>
      <c r="O42" s="1572">
        <f>SUM(E42:N42)</f>
        <v>0</v>
      </c>
    </row>
    <row r="43" spans="1:15">
      <c r="A43" s="1577">
        <v>0</v>
      </c>
      <c r="B43" s="1623" t="s">
        <v>1945</v>
      </c>
      <c r="C43" s="1574">
        <v>8300</v>
      </c>
      <c r="D43" s="1591">
        <f>SUM(D44:D47)</f>
        <v>0</v>
      </c>
      <c r="E43" s="1591">
        <f t="shared" ref="E43:N43" si="6">SUM(E44:E47)</f>
        <v>0</v>
      </c>
      <c r="F43" s="1591">
        <f t="shared" si="6"/>
        <v>0</v>
      </c>
      <c r="G43" s="1591">
        <f t="shared" si="6"/>
        <v>0</v>
      </c>
      <c r="H43" s="1591">
        <f t="shared" si="6"/>
        <v>0</v>
      </c>
      <c r="I43" s="1591">
        <f t="shared" si="6"/>
        <v>0</v>
      </c>
      <c r="J43" s="1591">
        <f t="shared" si="6"/>
        <v>0</v>
      </c>
      <c r="K43" s="1591">
        <f t="shared" si="6"/>
        <v>0</v>
      </c>
      <c r="L43" s="1591">
        <f t="shared" si="6"/>
        <v>0</v>
      </c>
      <c r="M43" s="1591">
        <f t="shared" si="6"/>
        <v>0</v>
      </c>
      <c r="N43" s="1591">
        <f t="shared" si="6"/>
        <v>0</v>
      </c>
      <c r="O43" s="1628">
        <f>IF($E$6=$F$6,SUM($E43,$G43:$N43),IF($E$6=$G$6,SUM($E43,$H43:$N43),IF($E$6=$H$6,SUM($E43,$I43:$N43),IF($E$6=$I$6,SUM($E43,$J43:$N43),IF($E$6=$J$6,SUM($E43,$K43:$N43),IF($E$6=$K$6,SUM($E43,$L43:$N43),IF($E$6=$L$6,SUM($E43,$M43:$N43),IF($E$6=$M$6,$E43+$N43,E43+F43+G43+H43+I43+J43+K43+L43+M43+N43))))))))</f>
        <v>0</v>
      </c>
    </row>
    <row r="44" spans="1:15">
      <c r="A44" s="1577"/>
      <c r="B44" s="1626" t="s">
        <v>1971</v>
      </c>
      <c r="C44" s="1593">
        <v>8311</v>
      </c>
      <c r="D44" s="1571">
        <f>SUM(OTCHET!$E$507,OTCHET!$E$508)</f>
        <v>0</v>
      </c>
      <c r="E44" s="1571">
        <f>SUM(OTCHET!$L$507,OTCHET!$L$508)</f>
        <v>0</v>
      </c>
      <c r="F44" s="1579"/>
      <c r="G44" s="1579"/>
      <c r="H44" s="1579"/>
      <c r="I44" s="1579"/>
      <c r="J44" s="1579"/>
      <c r="K44" s="1579"/>
      <c r="L44" s="1579"/>
      <c r="M44" s="1579"/>
      <c r="N44" s="1579"/>
      <c r="O44" s="1572">
        <f t="shared" ref="O44:O52" si="7">SUM(E44:N44)</f>
        <v>0</v>
      </c>
    </row>
    <row r="45" spans="1:15" ht="25.5">
      <c r="A45" s="1577"/>
      <c r="B45" s="1627" t="s">
        <v>1970</v>
      </c>
      <c r="C45" s="1593">
        <v>8321</v>
      </c>
      <c r="D45" s="1571">
        <f>SUM(OTCHET!$E$509,OTCHET!$E$510)</f>
        <v>0</v>
      </c>
      <c r="E45" s="1571">
        <f>SUM(OTCHET!$L$509,OTCHET!$L$510)</f>
        <v>0</v>
      </c>
      <c r="F45" s="1579"/>
      <c r="G45" s="1579"/>
      <c r="H45" s="1579"/>
      <c r="I45" s="1579"/>
      <c r="J45" s="1579"/>
      <c r="K45" s="1579"/>
      <c r="L45" s="1579"/>
      <c r="M45" s="1579"/>
      <c r="N45" s="1579"/>
      <c r="O45" s="1572">
        <f t="shared" si="7"/>
        <v>0</v>
      </c>
    </row>
    <row r="46" spans="1:15" ht="25.5">
      <c r="A46" s="1577"/>
      <c r="B46" s="1626" t="s">
        <v>1969</v>
      </c>
      <c r="C46" s="1593">
        <v>8371</v>
      </c>
      <c r="D46" s="1571">
        <f>SUM(OTCHET!$E$511,OTCHET!$E$512)</f>
        <v>0</v>
      </c>
      <c r="E46" s="1571">
        <f>SUM(OTCHET!$L$511,OTCHET!$L$512)</f>
        <v>0</v>
      </c>
      <c r="F46" s="1579"/>
      <c r="G46" s="1579"/>
      <c r="H46" s="1579"/>
      <c r="I46" s="1579"/>
      <c r="J46" s="1579"/>
      <c r="K46" s="1579"/>
      <c r="L46" s="1579"/>
      <c r="M46" s="1579"/>
      <c r="N46" s="1579"/>
      <c r="O46" s="1572">
        <f t="shared" si="7"/>
        <v>0</v>
      </c>
    </row>
    <row r="47" spans="1:15" ht="25.5">
      <c r="A47" s="1577"/>
      <c r="B47" s="1627" t="s">
        <v>1968</v>
      </c>
      <c r="C47" s="1593">
        <v>8381</v>
      </c>
      <c r="D47" s="1571">
        <f>SUM(OTCHET!$E$513,OTCHET!$E$514)</f>
        <v>0</v>
      </c>
      <c r="E47" s="1571">
        <f>SUM(OTCHET!$L$513,OTCHET!$L$514)</f>
        <v>0</v>
      </c>
      <c r="F47" s="1579"/>
      <c r="G47" s="1579"/>
      <c r="H47" s="1579"/>
      <c r="I47" s="1579"/>
      <c r="J47" s="1579"/>
      <c r="K47" s="1579"/>
      <c r="L47" s="1579"/>
      <c r="M47" s="1579"/>
      <c r="N47" s="1579"/>
      <c r="O47" s="1572">
        <f t="shared" si="7"/>
        <v>0</v>
      </c>
    </row>
    <row r="48" spans="1:15">
      <c r="A48" s="1577"/>
      <c r="B48" s="1629" t="s">
        <v>33</v>
      </c>
      <c r="C48" s="1574">
        <v>8500</v>
      </c>
      <c r="D48" s="1571">
        <f>OTCHET!$E$515</f>
        <v>0</v>
      </c>
      <c r="E48" s="1571">
        <f>OTCHET!$L$515</f>
        <v>0</v>
      </c>
      <c r="F48" s="1579"/>
      <c r="G48" s="1579"/>
      <c r="H48" s="1579"/>
      <c r="I48" s="1579"/>
      <c r="J48" s="1579"/>
      <c r="K48" s="1579"/>
      <c r="L48" s="1579"/>
      <c r="M48" s="1579"/>
      <c r="N48" s="1579"/>
      <c r="O48" s="1572">
        <f t="shared" si="7"/>
        <v>0</v>
      </c>
    </row>
    <row r="49" spans="1:15">
      <c r="A49" s="1577"/>
      <c r="B49" s="1629" t="s">
        <v>37</v>
      </c>
      <c r="C49" s="1574">
        <v>8600</v>
      </c>
      <c r="D49" s="1571">
        <f>OTCHET!$E$519</f>
        <v>0</v>
      </c>
      <c r="E49" s="1571">
        <f>OTCHET!$L$519</f>
        <v>0</v>
      </c>
      <c r="F49" s="1579"/>
      <c r="G49" s="1579"/>
      <c r="H49" s="1579"/>
      <c r="I49" s="1579"/>
      <c r="J49" s="1579"/>
      <c r="K49" s="1579"/>
      <c r="L49" s="1579"/>
      <c r="M49" s="1579"/>
      <c r="N49" s="1579"/>
      <c r="O49" s="1572">
        <f t="shared" si="7"/>
        <v>0</v>
      </c>
    </row>
    <row r="50" spans="1:15" ht="25.5">
      <c r="A50" s="1577">
        <v>0</v>
      </c>
      <c r="B50" s="1630" t="s">
        <v>1946</v>
      </c>
      <c r="C50" s="1574">
        <v>8800</v>
      </c>
      <c r="D50" s="1571">
        <f>OTCHET!$E$527</f>
        <v>0</v>
      </c>
      <c r="E50" s="1571">
        <f>OTCHET!$L$527</f>
        <v>0</v>
      </c>
      <c r="F50" s="1579"/>
      <c r="G50" s="1579"/>
      <c r="H50" s="1579"/>
      <c r="I50" s="1579"/>
      <c r="J50" s="1579"/>
      <c r="K50" s="1579"/>
      <c r="L50" s="1579"/>
      <c r="M50" s="1579"/>
      <c r="N50" s="1579"/>
      <c r="O50" s="1572">
        <f t="shared" si="7"/>
        <v>0</v>
      </c>
    </row>
    <row r="51" spans="1:15">
      <c r="A51" s="1577">
        <v>0</v>
      </c>
      <c r="B51" s="1630" t="s">
        <v>1947</v>
      </c>
      <c r="C51" s="1574">
        <v>9000</v>
      </c>
      <c r="D51" s="1571">
        <f>OTCHET!$E$538</f>
        <v>0</v>
      </c>
      <c r="E51" s="1571">
        <f>OTCHET!$L$538</f>
        <v>0</v>
      </c>
      <c r="F51" s="1579"/>
      <c r="G51" s="1579"/>
      <c r="H51" s="1579"/>
      <c r="I51" s="1579"/>
      <c r="J51" s="1579"/>
      <c r="K51" s="1579"/>
      <c r="L51" s="1579"/>
      <c r="M51" s="1579"/>
      <c r="N51" s="1579"/>
      <c r="O51" s="1572">
        <f t="shared" si="7"/>
        <v>0</v>
      </c>
    </row>
    <row r="52" spans="1:15" ht="25.5">
      <c r="A52" s="1577"/>
      <c r="B52" s="1630" t="s">
        <v>1948</v>
      </c>
      <c r="C52" s="1574">
        <v>9100</v>
      </c>
      <c r="D52" s="1571">
        <f>OTCHET!$E$539</f>
        <v>0</v>
      </c>
      <c r="E52" s="1571">
        <f>OTCHET!$L$539</f>
        <v>0</v>
      </c>
      <c r="F52" s="1579"/>
      <c r="G52" s="1579"/>
      <c r="H52" s="1579"/>
      <c r="I52" s="1579"/>
      <c r="J52" s="1579"/>
      <c r="K52" s="1579"/>
      <c r="L52" s="1579"/>
      <c r="M52" s="1579"/>
      <c r="N52" s="1579"/>
      <c r="O52" s="1572">
        <f t="shared" si="7"/>
        <v>0</v>
      </c>
    </row>
    <row r="53" spans="1:15">
      <c r="A53" s="1577">
        <v>0</v>
      </c>
      <c r="B53" s="1631" t="s">
        <v>1949</v>
      </c>
      <c r="C53" s="1574">
        <v>9300</v>
      </c>
      <c r="D53" s="1624">
        <f>SUM(D54:D63)</f>
        <v>0</v>
      </c>
      <c r="E53" s="1624">
        <f t="shared" ref="E53:N53" si="8">SUM(E54:E63)</f>
        <v>0</v>
      </c>
      <c r="F53" s="1624">
        <f t="shared" si="8"/>
        <v>0</v>
      </c>
      <c r="G53" s="1624">
        <f t="shared" si="8"/>
        <v>0</v>
      </c>
      <c r="H53" s="1624">
        <f t="shared" si="8"/>
        <v>0</v>
      </c>
      <c r="I53" s="1624">
        <f t="shared" si="8"/>
        <v>0</v>
      </c>
      <c r="J53" s="1624">
        <f t="shared" si="8"/>
        <v>0</v>
      </c>
      <c r="K53" s="1624">
        <f t="shared" si="8"/>
        <v>0</v>
      </c>
      <c r="L53" s="1624">
        <f t="shared" si="8"/>
        <v>0</v>
      </c>
      <c r="M53" s="1624">
        <f t="shared" si="8"/>
        <v>0</v>
      </c>
      <c r="N53" s="1624">
        <f t="shared" si="8"/>
        <v>0</v>
      </c>
      <c r="O53" s="1625">
        <f>IF($E$6=$F$6,SUM($E53,$G53:$N53),IF($E$6=$G$6,SUM($E53,$H53:$N53),IF($E$6=$H$6,SUM($E53,$I53:$N53),IF($E$6=$I$6,SUM($E53,$J53:$N53),IF($E$6=$J$6,SUM($E53,$K53:$N53),IF($E$6=$K$6,SUM($E53,$L53:$N53),IF($E$6=$L$6,SUM($E53,$M53:$N53),IF($E$6=$M$6,$E53+$N53,E53+F53+G53+H53+I53+J53+K53+L53+M53+N53))))))))</f>
        <v>0</v>
      </c>
    </row>
    <row r="54" spans="1:15" ht="25.5">
      <c r="A54" s="1577">
        <v>0</v>
      </c>
      <c r="B54" s="1626" t="s">
        <v>1950</v>
      </c>
      <c r="C54" s="1574">
        <v>9301</v>
      </c>
      <c r="D54" s="1571">
        <f>OTCHET!$E$548</f>
        <v>0</v>
      </c>
      <c r="E54" s="1571">
        <f>OTCHET!$L$548</f>
        <v>0</v>
      </c>
      <c r="F54" s="1579"/>
      <c r="G54" s="1579"/>
      <c r="H54" s="1579"/>
      <c r="I54" s="1579"/>
      <c r="J54" s="1579"/>
      <c r="K54" s="1579"/>
      <c r="L54" s="1579"/>
      <c r="M54" s="1579"/>
      <c r="N54" s="1579"/>
      <c r="O54" s="1572">
        <f t="shared" ref="O54:O63" si="9">SUM(E54:N54)</f>
        <v>0</v>
      </c>
    </row>
    <row r="55" spans="1:15" ht="25.5">
      <c r="A55" s="1577">
        <v>0</v>
      </c>
      <c r="B55" s="1626" t="s">
        <v>1951</v>
      </c>
      <c r="C55" s="1574">
        <v>9310</v>
      </c>
      <c r="D55" s="1571">
        <f>OTCHET!$E$549</f>
        <v>0</v>
      </c>
      <c r="E55" s="1571">
        <f>OTCHET!$L$549</f>
        <v>0</v>
      </c>
      <c r="F55" s="1579"/>
      <c r="G55" s="1579"/>
      <c r="H55" s="1579"/>
      <c r="I55" s="1579"/>
      <c r="J55" s="1579"/>
      <c r="K55" s="1579"/>
      <c r="L55" s="1579"/>
      <c r="M55" s="1579"/>
      <c r="N55" s="1579"/>
      <c r="O55" s="1572">
        <f t="shared" si="9"/>
        <v>0</v>
      </c>
    </row>
    <row r="56" spans="1:15">
      <c r="A56" s="1577">
        <v>0</v>
      </c>
      <c r="B56" s="1626" t="s">
        <v>1952</v>
      </c>
      <c r="C56" s="1574">
        <v>9317</v>
      </c>
      <c r="D56" s="1571">
        <f>OTCHET!$E$550</f>
        <v>0</v>
      </c>
      <c r="E56" s="1571">
        <f>OTCHET!$L$550</f>
        <v>0</v>
      </c>
      <c r="F56" s="1579"/>
      <c r="G56" s="1579"/>
      <c r="H56" s="1579"/>
      <c r="I56" s="1579"/>
      <c r="J56" s="1579"/>
      <c r="K56" s="1579"/>
      <c r="L56" s="1579"/>
      <c r="M56" s="1579"/>
      <c r="N56" s="1579"/>
      <c r="O56" s="1572">
        <f t="shared" si="9"/>
        <v>0</v>
      </c>
    </row>
    <row r="57" spans="1:15">
      <c r="A57" s="1577">
        <v>0</v>
      </c>
      <c r="B57" s="1626" t="s">
        <v>1953</v>
      </c>
      <c r="C57" s="1574">
        <v>9318</v>
      </c>
      <c r="D57" s="1571">
        <f>OTCHET!$E$551</f>
        <v>0</v>
      </c>
      <c r="E57" s="1571">
        <f>OTCHET!$L$551</f>
        <v>0</v>
      </c>
      <c r="F57" s="1579"/>
      <c r="G57" s="1579"/>
      <c r="H57" s="1579"/>
      <c r="I57" s="1579"/>
      <c r="J57" s="1579"/>
      <c r="K57" s="1579"/>
      <c r="L57" s="1579"/>
      <c r="M57" s="1579"/>
      <c r="N57" s="1579"/>
      <c r="O57" s="1572">
        <f t="shared" si="9"/>
        <v>0</v>
      </c>
    </row>
    <row r="58" spans="1:15" ht="38.25">
      <c r="A58" s="1577">
        <v>0</v>
      </c>
      <c r="B58" s="1626" t="s">
        <v>1954</v>
      </c>
      <c r="C58" s="1574">
        <v>9336</v>
      </c>
      <c r="D58" s="1571">
        <f>OTCHET!$E$561</f>
        <v>0</v>
      </c>
      <c r="E58" s="1571">
        <f>OTCHET!$L$561</f>
        <v>0</v>
      </c>
      <c r="F58" s="1579"/>
      <c r="G58" s="1579"/>
      <c r="H58" s="1579"/>
      <c r="I58" s="1579"/>
      <c r="J58" s="1579"/>
      <c r="K58" s="1579"/>
      <c r="L58" s="1579"/>
      <c r="M58" s="1579"/>
      <c r="N58" s="1579"/>
      <c r="O58" s="1572">
        <f t="shared" si="9"/>
        <v>0</v>
      </c>
    </row>
    <row r="59" spans="1:15" ht="38.25">
      <c r="A59" s="1577">
        <v>0</v>
      </c>
      <c r="B59" s="1626" t="s">
        <v>1955</v>
      </c>
      <c r="C59" s="1574">
        <v>9337</v>
      </c>
      <c r="D59" s="1571">
        <f>OTCHET!$E$562</f>
        <v>0</v>
      </c>
      <c r="E59" s="1571">
        <f>OTCHET!$L$562</f>
        <v>0</v>
      </c>
      <c r="F59" s="1579"/>
      <c r="G59" s="1579"/>
      <c r="H59" s="1579"/>
      <c r="I59" s="1579"/>
      <c r="J59" s="1579"/>
      <c r="K59" s="1579"/>
      <c r="L59" s="1579"/>
      <c r="M59" s="1579"/>
      <c r="N59" s="1579"/>
      <c r="O59" s="1572">
        <f t="shared" si="9"/>
        <v>0</v>
      </c>
    </row>
    <row r="60" spans="1:15">
      <c r="A60" s="1577">
        <v>0</v>
      </c>
      <c r="B60" s="1626" t="s">
        <v>1956</v>
      </c>
      <c r="C60" s="1574">
        <v>9338</v>
      </c>
      <c r="D60" s="1571">
        <f>OTCHET!$E$563</f>
        <v>0</v>
      </c>
      <c r="E60" s="1571">
        <f>OTCHET!$L$563</f>
        <v>0</v>
      </c>
      <c r="F60" s="1579"/>
      <c r="G60" s="1579"/>
      <c r="H60" s="1579"/>
      <c r="I60" s="1579"/>
      <c r="J60" s="1579"/>
      <c r="K60" s="1579"/>
      <c r="L60" s="1579"/>
      <c r="M60" s="1579"/>
      <c r="N60" s="1579"/>
      <c r="O60" s="1572">
        <f t="shared" si="9"/>
        <v>0</v>
      </c>
    </row>
    <row r="61" spans="1:15">
      <c r="A61" s="1577">
        <v>0</v>
      </c>
      <c r="B61" s="1626" t="s">
        <v>1957</v>
      </c>
      <c r="C61" s="1574">
        <v>9339</v>
      </c>
      <c r="D61" s="1571">
        <f>OTCHET!$E$564</f>
        <v>0</v>
      </c>
      <c r="E61" s="1571">
        <f>OTCHET!$L$564</f>
        <v>0</v>
      </c>
      <c r="F61" s="1579"/>
      <c r="G61" s="1579"/>
      <c r="H61" s="1579"/>
      <c r="I61" s="1579"/>
      <c r="J61" s="1579"/>
      <c r="K61" s="1579"/>
      <c r="L61" s="1579"/>
      <c r="M61" s="1579"/>
      <c r="N61" s="1579"/>
      <c r="O61" s="1572">
        <f t="shared" si="9"/>
        <v>0</v>
      </c>
    </row>
    <row r="62" spans="1:15" ht="25.5">
      <c r="A62" s="1577">
        <v>0</v>
      </c>
      <c r="B62" s="1626" t="s">
        <v>1958</v>
      </c>
      <c r="C62" s="1574">
        <v>9395</v>
      </c>
      <c r="D62" s="1571">
        <f>OTCHET!$E$567</f>
        <v>0</v>
      </c>
      <c r="E62" s="1571">
        <f>OTCHET!$L$567</f>
        <v>0</v>
      </c>
      <c r="F62" s="1579"/>
      <c r="G62" s="1579"/>
      <c r="H62" s="1579"/>
      <c r="I62" s="1579"/>
      <c r="J62" s="1579"/>
      <c r="K62" s="1579"/>
      <c r="L62" s="1579"/>
      <c r="M62" s="1579"/>
      <c r="N62" s="1579"/>
      <c r="O62" s="1572">
        <f t="shared" si="9"/>
        <v>0</v>
      </c>
    </row>
    <row r="63" spans="1:15" ht="25.5">
      <c r="A63" s="1577">
        <v>0</v>
      </c>
      <c r="B63" s="1626" t="s">
        <v>1959</v>
      </c>
      <c r="C63" s="1574">
        <v>9396</v>
      </c>
      <c r="D63" s="1571">
        <f>OTCHET!$E$568</f>
        <v>0</v>
      </c>
      <c r="E63" s="1571">
        <f>OTCHET!$L$568</f>
        <v>0</v>
      </c>
      <c r="F63" s="1579"/>
      <c r="G63" s="1579"/>
      <c r="H63" s="1579"/>
      <c r="I63" s="1579"/>
      <c r="J63" s="1579"/>
      <c r="K63" s="1579"/>
      <c r="L63" s="1579"/>
      <c r="M63" s="1579"/>
      <c r="N63" s="1579"/>
      <c r="O63" s="1572">
        <f t="shared" si="9"/>
        <v>0</v>
      </c>
    </row>
    <row r="64" spans="1:15">
      <c r="A64" s="1577">
        <v>0</v>
      </c>
      <c r="B64" s="1623" t="s">
        <v>1960</v>
      </c>
      <c r="C64" s="1574">
        <v>9500</v>
      </c>
      <c r="D64" s="1624">
        <f>+D65+D68+D66+D67</f>
        <v>0</v>
      </c>
      <c r="E64" s="1624">
        <f t="shared" ref="E64:N64" si="10">+E65+E68+E66+E67</f>
        <v>-130690</v>
      </c>
      <c r="F64" s="1624">
        <f t="shared" si="10"/>
        <v>0</v>
      </c>
      <c r="G64" s="1624">
        <f t="shared" si="10"/>
        <v>0</v>
      </c>
      <c r="H64" s="1624">
        <f t="shared" si="10"/>
        <v>0</v>
      </c>
      <c r="I64" s="1624">
        <f t="shared" si="10"/>
        <v>0</v>
      </c>
      <c r="J64" s="1624">
        <f t="shared" si="10"/>
        <v>0</v>
      </c>
      <c r="K64" s="1624">
        <f t="shared" si="10"/>
        <v>0</v>
      </c>
      <c r="L64" s="1624">
        <f t="shared" si="10"/>
        <v>0</v>
      </c>
      <c r="M64" s="1624">
        <f t="shared" si="10"/>
        <v>0</v>
      </c>
      <c r="N64" s="1624">
        <f t="shared" si="10"/>
        <v>0</v>
      </c>
      <c r="O64" s="1625">
        <f>IF($E$6=$F$6,SUM($E64,$G64:$N64),IF($E$6=$G$6,SUM($E64,$H64:$N64),IF($E$6=$H$6,SUM($E64,$I64:$N64),IF($E$6=$I$6,SUM($E64,$J64:$N64),IF($E$6=$J$6,SUM($E64,$K64:$N64),IF($E$6=$K$6,SUM($E64,$L64:$N64),IF($E$6=$L$6,SUM($E64,$M64:$N64),IF($E$6=$M$6,$E64+$N64,E64+F64+G64+H64+I64+J64+K64+L64+M64+N64))))))))</f>
        <v>-130690</v>
      </c>
    </row>
    <row r="65" spans="1:23" ht="25.5">
      <c r="A65" s="1577">
        <v>0</v>
      </c>
      <c r="B65" s="1626" t="s">
        <v>2164</v>
      </c>
      <c r="C65" s="1593">
        <v>9501</v>
      </c>
      <c r="D65" s="1571">
        <f>SUM(OTCHET!$E$570:'OTCHET'!$E$575,OTCHET!$E$590:'OTCHET'!$E$591)</f>
        <v>0</v>
      </c>
      <c r="E65" s="1571">
        <f>SUM(OTCHET!$L$570:'OTCHET'!$L$575,OTCHET!$L$590:'OTCHET'!$L$591)</f>
        <v>0</v>
      </c>
      <c r="F65" s="1571"/>
      <c r="G65" s="1571"/>
      <c r="H65" s="1571"/>
      <c r="I65" s="1571"/>
      <c r="J65" s="1571"/>
      <c r="K65" s="1571"/>
      <c r="L65" s="1571"/>
      <c r="M65" s="1571"/>
      <c r="N65" s="1571"/>
      <c r="O65" s="1572">
        <f>$E$65</f>
        <v>0</v>
      </c>
    </row>
    <row r="66" spans="1:23" ht="25.5">
      <c r="A66" s="1577"/>
      <c r="B66" s="1627" t="s">
        <v>2165</v>
      </c>
      <c r="C66" s="1593">
        <v>9507</v>
      </c>
      <c r="D66" s="1571">
        <f>SUM(OTCHET!$E$576:'OTCHET'!$E$581,OTCHET!$E$592:'OTCHET'!$E$593)</f>
        <v>0</v>
      </c>
      <c r="E66" s="1571">
        <f>SUM(OTCHET!$L$576:'OTCHET'!$L$581,OTCHET!$L$592:'OTCHET'!$L$593)</f>
        <v>-130690</v>
      </c>
      <c r="F66" s="1579"/>
      <c r="G66" s="1579"/>
      <c r="H66" s="1579"/>
      <c r="I66" s="1579"/>
      <c r="J66" s="1579"/>
      <c r="K66" s="1579"/>
      <c r="L66" s="1579"/>
      <c r="M66" s="1579"/>
      <c r="N66" s="1579"/>
      <c r="O66" s="1572">
        <f>SUM(E66:N66)</f>
        <v>-130690</v>
      </c>
    </row>
    <row r="67" spans="1:23">
      <c r="A67" s="1577"/>
      <c r="B67" s="1627" t="s">
        <v>1961</v>
      </c>
      <c r="C67" s="1574">
        <v>9513</v>
      </c>
      <c r="D67" s="1571">
        <f>OTCHET!$E$582</f>
        <v>0</v>
      </c>
      <c r="E67" s="1571">
        <f>OTCHET!$L$582</f>
        <v>0</v>
      </c>
      <c r="F67" s="1579"/>
      <c r="G67" s="1579"/>
      <c r="H67" s="1579"/>
      <c r="I67" s="1579"/>
      <c r="J67" s="1579"/>
      <c r="K67" s="1579"/>
      <c r="L67" s="1579"/>
      <c r="M67" s="1579"/>
      <c r="N67" s="1579"/>
      <c r="O67" s="1572">
        <f>SUM(E67:N67)</f>
        <v>0</v>
      </c>
    </row>
    <row r="68" spans="1:23" ht="26.25" thickBot="1">
      <c r="A68" s="1577">
        <v>0</v>
      </c>
      <c r="B68" s="1632" t="s">
        <v>1962</v>
      </c>
      <c r="C68" s="1633">
        <v>9514</v>
      </c>
      <c r="D68" s="1634">
        <f>OTCHET!$E$583</f>
        <v>0</v>
      </c>
      <c r="E68" s="1634">
        <f>OTCHET!$L$583</f>
        <v>0</v>
      </c>
      <c r="F68" s="1635"/>
      <c r="G68" s="1635"/>
      <c r="H68" s="1635"/>
      <c r="I68" s="1635"/>
      <c r="J68" s="1635"/>
      <c r="K68" s="1635"/>
      <c r="L68" s="1635"/>
      <c r="M68" s="1635"/>
      <c r="N68" s="1635"/>
      <c r="O68" s="1636">
        <f>SUM(E68:N68)</f>
        <v>0</v>
      </c>
    </row>
    <row r="69" spans="1:23">
      <c r="C69" s="1637" t="s">
        <v>1963</v>
      </c>
    </row>
    <row r="71" spans="1:23" ht="15.75">
      <c r="B71" s="1638" t="s">
        <v>1964</v>
      </c>
    </row>
    <row r="72" spans="1:23" ht="28.5" customHeight="1">
      <c r="B72" s="2014" t="s">
        <v>1965</v>
      </c>
      <c r="C72" s="2014"/>
      <c r="D72" s="2014"/>
      <c r="E72" s="2014"/>
      <c r="F72" s="2014"/>
      <c r="G72" s="2014"/>
      <c r="H72" s="2014"/>
      <c r="I72" s="2014"/>
      <c r="J72" s="2014"/>
      <c r="K72" s="2014"/>
      <c r="L72" s="2014"/>
      <c r="M72" s="2014"/>
      <c r="N72" s="2014"/>
      <c r="O72" s="2014"/>
    </row>
    <row r="73" spans="1:23" ht="63" customHeight="1">
      <c r="B73" s="2014" t="s">
        <v>2178</v>
      </c>
      <c r="C73" s="2014"/>
      <c r="D73" s="2014"/>
      <c r="E73" s="2014"/>
      <c r="F73" s="2014"/>
      <c r="G73" s="2014"/>
      <c r="H73" s="2014"/>
      <c r="I73" s="2014"/>
      <c r="J73" s="2014"/>
      <c r="K73" s="2014"/>
      <c r="L73" s="2014"/>
      <c r="M73" s="2014"/>
      <c r="N73" s="2014"/>
      <c r="O73" s="2014"/>
      <c r="P73" s="1639"/>
      <c r="Q73" s="1639"/>
      <c r="R73" s="1639"/>
      <c r="S73" s="1639"/>
      <c r="T73" s="1639"/>
      <c r="U73" s="1639"/>
      <c r="V73" s="1639"/>
      <c r="W73" s="1639"/>
    </row>
    <row r="74" spans="1:23" ht="31.5" customHeight="1">
      <c r="B74" s="2014" t="s">
        <v>2179</v>
      </c>
      <c r="C74" s="2014"/>
      <c r="D74" s="2014"/>
      <c r="E74" s="2014"/>
      <c r="F74" s="2014"/>
      <c r="G74" s="2014"/>
      <c r="H74" s="2014"/>
      <c r="I74" s="2014"/>
      <c r="J74" s="2014"/>
      <c r="K74" s="2014"/>
      <c r="L74" s="2014"/>
      <c r="M74" s="2014"/>
      <c r="N74" s="2014"/>
      <c r="O74" s="2014"/>
      <c r="P74" s="1639"/>
      <c r="Q74" s="1639"/>
      <c r="R74" s="1639"/>
      <c r="S74" s="1639"/>
      <c r="T74" s="1639"/>
      <c r="U74" s="1639"/>
      <c r="V74" s="1639"/>
      <c r="W74" s="1639"/>
    </row>
    <row r="75" spans="1:23" ht="55.5" customHeight="1">
      <c r="B75" s="2014" t="s">
        <v>1976</v>
      </c>
      <c r="C75" s="2014"/>
      <c r="D75" s="2014"/>
      <c r="E75" s="2014"/>
      <c r="F75" s="2014"/>
      <c r="G75" s="2014"/>
      <c r="H75" s="2014"/>
      <c r="I75" s="2014"/>
      <c r="J75" s="2014"/>
      <c r="K75" s="2014"/>
      <c r="L75" s="2014"/>
      <c r="M75" s="2014"/>
      <c r="N75" s="2014"/>
      <c r="O75" s="2014"/>
      <c r="P75" s="1639"/>
      <c r="Q75" s="1639"/>
      <c r="R75" s="1639"/>
      <c r="S75" s="1639"/>
      <c r="T75" s="1639"/>
      <c r="U75" s="1639"/>
      <c r="V75" s="1639"/>
      <c r="W75" s="1639"/>
    </row>
    <row r="76" spans="1:23" ht="33.75" customHeight="1">
      <c r="B76" s="2014" t="s">
        <v>1966</v>
      </c>
      <c r="C76" s="2014"/>
      <c r="D76" s="2014"/>
      <c r="E76" s="2014"/>
      <c r="F76" s="2014"/>
      <c r="G76" s="2014"/>
      <c r="H76" s="2014"/>
      <c r="I76" s="2014"/>
      <c r="J76" s="2014"/>
      <c r="K76" s="2014"/>
      <c r="L76" s="2014"/>
      <c r="M76" s="2014"/>
      <c r="N76" s="2014"/>
      <c r="O76" s="2014"/>
      <c r="P76" s="1639"/>
      <c r="Q76" s="1639"/>
      <c r="R76" s="1639"/>
      <c r="S76" s="1639"/>
      <c r="T76" s="1639"/>
      <c r="U76" s="1639"/>
      <c r="V76" s="1639"/>
      <c r="W76" s="1639"/>
    </row>
    <row r="77" spans="1:23" ht="32.25" customHeight="1">
      <c r="B77" s="2014" t="s">
        <v>2180</v>
      </c>
      <c r="C77" s="2014"/>
      <c r="D77" s="2014"/>
      <c r="E77" s="2014"/>
      <c r="F77" s="2014"/>
      <c r="G77" s="2014"/>
      <c r="H77" s="2014"/>
      <c r="I77" s="2014"/>
      <c r="J77" s="2014"/>
      <c r="K77" s="2014"/>
      <c r="L77" s="2014"/>
      <c r="M77" s="2014"/>
      <c r="N77" s="2014"/>
      <c r="O77" s="2014"/>
      <c r="P77" s="1639"/>
      <c r="Q77" s="1639"/>
      <c r="R77" s="1639"/>
      <c r="S77" s="1639"/>
      <c r="T77" s="1639"/>
      <c r="U77" s="1639"/>
      <c r="V77" s="1639"/>
      <c r="W77" s="1639"/>
    </row>
  </sheetData>
  <sheetProtection password="81B0" sheet="1" objects="1"/>
  <mergeCells count="11">
    <mergeCell ref="B77:O77"/>
    <mergeCell ref="B1:E1"/>
    <mergeCell ref="B4:B7"/>
    <mergeCell ref="C4:C7"/>
    <mergeCell ref="F4:N4"/>
    <mergeCell ref="O4:O5"/>
    <mergeCell ref="B72:O72"/>
    <mergeCell ref="B73:O73"/>
    <mergeCell ref="B74:O74"/>
    <mergeCell ref="B75:O75"/>
    <mergeCell ref="B76:O76"/>
  </mergeCells>
  <conditionalFormatting sqref="O66">
    <cfRule type="cellIs" dxfId="17" priority="3" stopIfTrue="1" operator="greaterThan">
      <formula>0</formula>
    </cfRule>
  </conditionalFormatting>
  <conditionalFormatting sqref="O18 O42 O45 O47 O49 O57 O63">
    <cfRule type="cellIs" dxfId="16" priority="2" stopIfTrue="1" operator="greaterThan">
      <formula>0</formula>
    </cfRule>
  </conditionalFormatting>
  <conditionalFormatting sqref="O41 O44 O46 O48 O56 O62">
    <cfRule type="cellIs" dxfId="15" priority="1" stopIfTrue="1" operator="lessThan">
      <formula>0</formula>
    </cfRule>
  </conditionalFormatting>
  <dataValidations count="1">
    <dataValidation type="whole" operator="lessThan" allowBlank="1" showInputMessage="1" showErrorMessage="1" error="Въвежда се цяло число!" sqref="F10:N18 F22:N30 F33:N33 F38:N39 F41:N42 F44:N52 F54:N63 F65:F68 G66:N68 G65:O65">
      <formula1>99999999999999900</formula1>
    </dataValidation>
  </dataValidation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V739"/>
  <sheetViews>
    <sheetView topLeftCell="A708" workbookViewId="0">
      <selection activeCell="B454" sqref="B454"/>
    </sheetView>
  </sheetViews>
  <sheetFormatPr defaultRowHeight="14.25"/>
  <cols>
    <col min="1" max="1" width="58.28515625" style="1780" customWidth="1"/>
    <col min="2" max="2" width="105.85546875" style="1780" customWidth="1"/>
    <col min="3" max="5" width="48.140625" style="1780" customWidth="1"/>
    <col min="6" max="16384" width="9.140625" style="1780"/>
  </cols>
  <sheetData>
    <row r="1" spans="1:3">
      <c r="A1" s="1779" t="s">
        <v>780</v>
      </c>
      <c r="B1" s="1779" t="s">
        <v>784</v>
      </c>
      <c r="C1" s="1779"/>
    </row>
    <row r="2" spans="1:3" ht="31.5" customHeight="1">
      <c r="A2" s="1781">
        <v>0</v>
      </c>
      <c r="B2" s="1782" t="s">
        <v>1193</v>
      </c>
      <c r="C2" s="1783" t="s">
        <v>1646</v>
      </c>
    </row>
    <row r="3" spans="1:3" ht="35.25" customHeight="1">
      <c r="A3" s="1781">
        <v>33</v>
      </c>
      <c r="B3" s="1782" t="s">
        <v>1194</v>
      </c>
      <c r="C3" s="1784" t="s">
        <v>1647</v>
      </c>
    </row>
    <row r="4" spans="1:3" ht="35.25" customHeight="1">
      <c r="A4" s="1781">
        <v>42</v>
      </c>
      <c r="B4" s="1782" t="s">
        <v>1195</v>
      </c>
      <c r="C4" s="1785" t="s">
        <v>1648</v>
      </c>
    </row>
    <row r="5" spans="1:3" ht="19.5">
      <c r="A5" s="1781">
        <v>96</v>
      </c>
      <c r="B5" s="1782" t="s">
        <v>1196</v>
      </c>
      <c r="C5" s="1785" t="s">
        <v>1649</v>
      </c>
    </row>
    <row r="6" spans="1:3" ht="19.5">
      <c r="A6" s="1781">
        <v>97</v>
      </c>
      <c r="B6" s="1782" t="s">
        <v>1197</v>
      </c>
      <c r="C6" s="1785" t="s">
        <v>1650</v>
      </c>
    </row>
    <row r="7" spans="1:3" ht="19.5">
      <c r="A7" s="1781">
        <v>98</v>
      </c>
      <c r="B7" s="1782" t="s">
        <v>1198</v>
      </c>
      <c r="C7" s="1785" t="s">
        <v>1651</v>
      </c>
    </row>
    <row r="8" spans="1:3" ht="15">
      <c r="A8" s="1786"/>
      <c r="B8" s="1786"/>
      <c r="C8" s="1786"/>
    </row>
    <row r="9" spans="1:3" ht="15.75">
      <c r="A9" s="1787"/>
      <c r="B9" s="1787"/>
      <c r="C9" s="1788"/>
    </row>
    <row r="10" spans="1:3">
      <c r="A10" s="1650" t="s">
        <v>780</v>
      </c>
      <c r="B10" s="1650" t="s">
        <v>783</v>
      </c>
      <c r="C10" s="1650"/>
    </row>
    <row r="11" spans="1:3">
      <c r="A11" s="1651"/>
      <c r="B11" s="1651" t="s">
        <v>370</v>
      </c>
      <c r="C11" s="1651"/>
    </row>
    <row r="12" spans="1:3" ht="15.75">
      <c r="A12" s="1789">
        <v>1101</v>
      </c>
      <c r="B12" s="1790" t="s">
        <v>371</v>
      </c>
      <c r="C12" s="1789">
        <v>1101</v>
      </c>
    </row>
    <row r="13" spans="1:3" ht="15.75">
      <c r="A13" s="1789">
        <v>1103</v>
      </c>
      <c r="B13" s="1791" t="s">
        <v>372</v>
      </c>
      <c r="C13" s="1789">
        <v>1103</v>
      </c>
    </row>
    <row r="14" spans="1:3" ht="15.75">
      <c r="A14" s="1789">
        <v>1104</v>
      </c>
      <c r="B14" s="1792" t="s">
        <v>373</v>
      </c>
      <c r="C14" s="1789">
        <v>1104</v>
      </c>
    </row>
    <row r="15" spans="1:3" ht="15.75">
      <c r="A15" s="1789">
        <v>1105</v>
      </c>
      <c r="B15" s="1792" t="s">
        <v>374</v>
      </c>
      <c r="C15" s="1789">
        <v>1105</v>
      </c>
    </row>
    <row r="16" spans="1:3" ht="15.75">
      <c r="A16" s="1789">
        <v>1106</v>
      </c>
      <c r="B16" s="1792" t="s">
        <v>375</v>
      </c>
      <c r="C16" s="1789">
        <v>1106</v>
      </c>
    </row>
    <row r="17" spans="1:3" ht="15.75">
      <c r="A17" s="1789">
        <v>1107</v>
      </c>
      <c r="B17" s="1792" t="s">
        <v>376</v>
      </c>
      <c r="C17" s="1789">
        <v>1107</v>
      </c>
    </row>
    <row r="18" spans="1:3" ht="15.75">
      <c r="A18" s="1789">
        <v>1108</v>
      </c>
      <c r="B18" s="1792" t="s">
        <v>377</v>
      </c>
      <c r="C18" s="1789">
        <v>1108</v>
      </c>
    </row>
    <row r="19" spans="1:3" ht="15.75">
      <c r="A19" s="1789">
        <v>1111</v>
      </c>
      <c r="B19" s="1793" t="s">
        <v>378</v>
      </c>
      <c r="C19" s="1789">
        <v>1111</v>
      </c>
    </row>
    <row r="20" spans="1:3" ht="15.75">
      <c r="A20" s="1789">
        <v>1115</v>
      </c>
      <c r="B20" s="1793" t="s">
        <v>379</v>
      </c>
      <c r="C20" s="1789">
        <v>1115</v>
      </c>
    </row>
    <row r="21" spans="1:3" ht="15.75">
      <c r="A21" s="1789">
        <v>1116</v>
      </c>
      <c r="B21" s="1793" t="s">
        <v>380</v>
      </c>
      <c r="C21" s="1789">
        <v>1116</v>
      </c>
    </row>
    <row r="22" spans="1:3" ht="15.75">
      <c r="A22" s="1789">
        <v>1117</v>
      </c>
      <c r="B22" s="1793" t="s">
        <v>381</v>
      </c>
      <c r="C22" s="1789">
        <v>1117</v>
      </c>
    </row>
    <row r="23" spans="1:3" ht="15.75">
      <c r="A23" s="1789">
        <v>1121</v>
      </c>
      <c r="B23" s="1792" t="s">
        <v>382</v>
      </c>
      <c r="C23" s="1789">
        <v>1121</v>
      </c>
    </row>
    <row r="24" spans="1:3" ht="15.75">
      <c r="A24" s="1789">
        <v>1122</v>
      </c>
      <c r="B24" s="1792" t="s">
        <v>383</v>
      </c>
      <c r="C24" s="1789">
        <v>1122</v>
      </c>
    </row>
    <row r="25" spans="1:3" ht="15.75">
      <c r="A25" s="1789">
        <v>1123</v>
      </c>
      <c r="B25" s="1792" t="s">
        <v>384</v>
      </c>
      <c r="C25" s="1789">
        <v>1123</v>
      </c>
    </row>
    <row r="26" spans="1:3" ht="15.75">
      <c r="A26" s="1789">
        <v>1125</v>
      </c>
      <c r="B26" s="1794" t="s">
        <v>385</v>
      </c>
      <c r="C26" s="1789">
        <v>1125</v>
      </c>
    </row>
    <row r="27" spans="1:3" ht="15.75">
      <c r="A27" s="1789">
        <v>1128</v>
      </c>
      <c r="B27" s="1792" t="s">
        <v>386</v>
      </c>
      <c r="C27" s="1789">
        <v>1128</v>
      </c>
    </row>
    <row r="28" spans="1:3" ht="15.75">
      <c r="A28" s="1789">
        <v>1139</v>
      </c>
      <c r="B28" s="1795" t="s">
        <v>387</v>
      </c>
      <c r="C28" s="1789">
        <v>1139</v>
      </c>
    </row>
    <row r="29" spans="1:3" ht="15.75">
      <c r="A29" s="1789">
        <v>1141</v>
      </c>
      <c r="B29" s="1793" t="s">
        <v>388</v>
      </c>
      <c r="C29" s="1789">
        <v>1141</v>
      </c>
    </row>
    <row r="30" spans="1:3" ht="15.75">
      <c r="A30" s="1789">
        <v>1142</v>
      </c>
      <c r="B30" s="1792" t="s">
        <v>389</v>
      </c>
      <c r="C30" s="1789">
        <v>1142</v>
      </c>
    </row>
    <row r="31" spans="1:3" ht="15.75">
      <c r="A31" s="1789">
        <v>1143</v>
      </c>
      <c r="B31" s="1793" t="s">
        <v>390</v>
      </c>
      <c r="C31" s="1789">
        <v>1143</v>
      </c>
    </row>
    <row r="32" spans="1:3" ht="15.75">
      <c r="A32" s="1789">
        <v>1144</v>
      </c>
      <c r="B32" s="1793" t="s">
        <v>391</v>
      </c>
      <c r="C32" s="1789">
        <v>1144</v>
      </c>
    </row>
    <row r="33" spans="1:3" ht="15.75">
      <c r="A33" s="1789">
        <v>1145</v>
      </c>
      <c r="B33" s="1792" t="s">
        <v>392</v>
      </c>
      <c r="C33" s="1789">
        <v>1145</v>
      </c>
    </row>
    <row r="34" spans="1:3" ht="15.75">
      <c r="A34" s="1789">
        <v>1146</v>
      </c>
      <c r="B34" s="1793" t="s">
        <v>393</v>
      </c>
      <c r="C34" s="1789">
        <v>1146</v>
      </c>
    </row>
    <row r="35" spans="1:3" ht="15.75">
      <c r="A35" s="1789">
        <v>1147</v>
      </c>
      <c r="B35" s="1793" t="s">
        <v>394</v>
      </c>
      <c r="C35" s="1789">
        <v>1147</v>
      </c>
    </row>
    <row r="36" spans="1:3" ht="15.75">
      <c r="A36" s="1789">
        <v>1148</v>
      </c>
      <c r="B36" s="1793" t="s">
        <v>395</v>
      </c>
      <c r="C36" s="1789">
        <v>1148</v>
      </c>
    </row>
    <row r="37" spans="1:3" ht="15.75">
      <c r="A37" s="1789">
        <v>1149</v>
      </c>
      <c r="B37" s="1793" t="s">
        <v>396</v>
      </c>
      <c r="C37" s="1789">
        <v>1149</v>
      </c>
    </row>
    <row r="38" spans="1:3" ht="15.75">
      <c r="A38" s="1789">
        <v>1151</v>
      </c>
      <c r="B38" s="1793" t="s">
        <v>397</v>
      </c>
      <c r="C38" s="1789">
        <v>1151</v>
      </c>
    </row>
    <row r="39" spans="1:3" ht="15.75">
      <c r="A39" s="1789">
        <v>1158</v>
      </c>
      <c r="B39" s="1792" t="s">
        <v>398</v>
      </c>
      <c r="C39" s="1789">
        <v>1158</v>
      </c>
    </row>
    <row r="40" spans="1:3" ht="15.75">
      <c r="A40" s="1789">
        <v>1161</v>
      </c>
      <c r="B40" s="1792" t="s">
        <v>399</v>
      </c>
      <c r="C40" s="1789">
        <v>1161</v>
      </c>
    </row>
    <row r="41" spans="1:3" ht="15.75">
      <c r="A41" s="1789">
        <v>1162</v>
      </c>
      <c r="B41" s="1792" t="s">
        <v>400</v>
      </c>
      <c r="C41" s="1789">
        <v>1162</v>
      </c>
    </row>
    <row r="42" spans="1:3" ht="15.75">
      <c r="A42" s="1789">
        <v>1163</v>
      </c>
      <c r="B42" s="1792" t="s">
        <v>401</v>
      </c>
      <c r="C42" s="1789">
        <v>1163</v>
      </c>
    </row>
    <row r="43" spans="1:3" ht="15.75">
      <c r="A43" s="1789">
        <v>1168</v>
      </c>
      <c r="B43" s="1792" t="s">
        <v>402</v>
      </c>
      <c r="C43" s="1789">
        <v>1168</v>
      </c>
    </row>
    <row r="44" spans="1:3" ht="15.75">
      <c r="A44" s="1789">
        <v>1179</v>
      </c>
      <c r="B44" s="1793" t="s">
        <v>403</v>
      </c>
      <c r="C44" s="1789">
        <v>1179</v>
      </c>
    </row>
    <row r="45" spans="1:3" ht="15.75">
      <c r="A45" s="1789">
        <v>2201</v>
      </c>
      <c r="B45" s="1793" t="s">
        <v>404</v>
      </c>
      <c r="C45" s="1789">
        <v>2201</v>
      </c>
    </row>
    <row r="46" spans="1:3" ht="15.75">
      <c r="A46" s="1789">
        <v>2205</v>
      </c>
      <c r="B46" s="1792" t="s">
        <v>405</v>
      </c>
      <c r="C46" s="1789">
        <v>2205</v>
      </c>
    </row>
    <row r="47" spans="1:3" ht="15.75">
      <c r="A47" s="1789">
        <v>2206</v>
      </c>
      <c r="B47" s="1795" t="s">
        <v>406</v>
      </c>
      <c r="C47" s="1789">
        <v>2206</v>
      </c>
    </row>
    <row r="48" spans="1:3" ht="15.75">
      <c r="A48" s="1789">
        <v>2215</v>
      </c>
      <c r="B48" s="1792" t="s">
        <v>407</v>
      </c>
      <c r="C48" s="1789">
        <v>2215</v>
      </c>
    </row>
    <row r="49" spans="1:3" ht="15.75">
      <c r="A49" s="1789">
        <v>2218</v>
      </c>
      <c r="B49" s="1792" t="s">
        <v>408</v>
      </c>
      <c r="C49" s="1789">
        <v>2218</v>
      </c>
    </row>
    <row r="50" spans="1:3" ht="15.75">
      <c r="A50" s="1789">
        <v>2219</v>
      </c>
      <c r="B50" s="1792" t="s">
        <v>409</v>
      </c>
      <c r="C50" s="1789">
        <v>2219</v>
      </c>
    </row>
    <row r="51" spans="1:3" ht="15.75">
      <c r="A51" s="1789">
        <v>2221</v>
      </c>
      <c r="B51" s="1793" t="s">
        <v>410</v>
      </c>
      <c r="C51" s="1789">
        <v>2221</v>
      </c>
    </row>
    <row r="52" spans="1:3" ht="15.75">
      <c r="A52" s="1789">
        <v>2222</v>
      </c>
      <c r="B52" s="1796" t="s">
        <v>411</v>
      </c>
      <c r="C52" s="1789">
        <v>2222</v>
      </c>
    </row>
    <row r="53" spans="1:3" ht="15.75">
      <c r="A53" s="1789">
        <v>2223</v>
      </c>
      <c r="B53" s="1796" t="s">
        <v>2001</v>
      </c>
      <c r="C53" s="1789">
        <v>2223</v>
      </c>
    </row>
    <row r="54" spans="1:3" ht="15.75">
      <c r="A54" s="1789">
        <v>2224</v>
      </c>
      <c r="B54" s="1795" t="s">
        <v>412</v>
      </c>
      <c r="C54" s="1789">
        <v>2224</v>
      </c>
    </row>
    <row r="55" spans="1:3" ht="15.75">
      <c r="A55" s="1789">
        <v>2225</v>
      </c>
      <c r="B55" s="1792" t="s">
        <v>413</v>
      </c>
      <c r="C55" s="1789">
        <v>2225</v>
      </c>
    </row>
    <row r="56" spans="1:3" ht="15.75">
      <c r="A56" s="1789">
        <v>2228</v>
      </c>
      <c r="B56" s="1792" t="s">
        <v>414</v>
      </c>
      <c r="C56" s="1789">
        <v>2228</v>
      </c>
    </row>
    <row r="57" spans="1:3" ht="15.75">
      <c r="A57" s="1789">
        <v>2239</v>
      </c>
      <c r="B57" s="1793" t="s">
        <v>415</v>
      </c>
      <c r="C57" s="1789">
        <v>2239</v>
      </c>
    </row>
    <row r="58" spans="1:3" ht="15.75">
      <c r="A58" s="1789">
        <v>2241</v>
      </c>
      <c r="B58" s="1796" t="s">
        <v>416</v>
      </c>
      <c r="C58" s="1789">
        <v>2241</v>
      </c>
    </row>
    <row r="59" spans="1:3" ht="15.75">
      <c r="A59" s="1789">
        <v>2242</v>
      </c>
      <c r="B59" s="1796" t="s">
        <v>417</v>
      </c>
      <c r="C59" s="1789">
        <v>2242</v>
      </c>
    </row>
    <row r="60" spans="1:3" ht="15.75">
      <c r="A60" s="1789">
        <v>2243</v>
      </c>
      <c r="B60" s="1796" t="s">
        <v>418</v>
      </c>
      <c r="C60" s="1789">
        <v>2243</v>
      </c>
    </row>
    <row r="61" spans="1:3" ht="15.75">
      <c r="A61" s="1789">
        <v>2244</v>
      </c>
      <c r="B61" s="1796" t="s">
        <v>419</v>
      </c>
      <c r="C61" s="1789">
        <v>2244</v>
      </c>
    </row>
    <row r="62" spans="1:3" ht="15.75">
      <c r="A62" s="1789">
        <v>2245</v>
      </c>
      <c r="B62" s="1797" t="s">
        <v>420</v>
      </c>
      <c r="C62" s="1789">
        <v>2245</v>
      </c>
    </row>
    <row r="63" spans="1:3" ht="15.75">
      <c r="A63" s="1789">
        <v>2246</v>
      </c>
      <c r="B63" s="1796" t="s">
        <v>421</v>
      </c>
      <c r="C63" s="1789">
        <v>2246</v>
      </c>
    </row>
    <row r="64" spans="1:3" ht="15.75">
      <c r="A64" s="1789">
        <v>2247</v>
      </c>
      <c r="B64" s="1796" t="s">
        <v>422</v>
      </c>
      <c r="C64" s="1789">
        <v>2247</v>
      </c>
    </row>
    <row r="65" spans="1:3" ht="15.75">
      <c r="A65" s="1789">
        <v>2248</v>
      </c>
      <c r="B65" s="1796" t="s">
        <v>423</v>
      </c>
      <c r="C65" s="1789">
        <v>2248</v>
      </c>
    </row>
    <row r="66" spans="1:3" ht="15.75">
      <c r="A66" s="1789">
        <v>2249</v>
      </c>
      <c r="B66" s="1796" t="s">
        <v>424</v>
      </c>
      <c r="C66" s="1789">
        <v>2249</v>
      </c>
    </row>
    <row r="67" spans="1:3" ht="15.75">
      <c r="A67" s="1789">
        <v>2258</v>
      </c>
      <c r="B67" s="1792" t="s">
        <v>425</v>
      </c>
      <c r="C67" s="1789">
        <v>2258</v>
      </c>
    </row>
    <row r="68" spans="1:3" ht="15.75">
      <c r="A68" s="1789">
        <v>2259</v>
      </c>
      <c r="B68" s="1795" t="s">
        <v>426</v>
      </c>
      <c r="C68" s="1789">
        <v>2259</v>
      </c>
    </row>
    <row r="69" spans="1:3" ht="15.75">
      <c r="A69" s="1789">
        <v>2261</v>
      </c>
      <c r="B69" s="1793" t="s">
        <v>427</v>
      </c>
      <c r="C69" s="1789">
        <v>2261</v>
      </c>
    </row>
    <row r="70" spans="1:3" ht="15.75">
      <c r="A70" s="1789">
        <v>2268</v>
      </c>
      <c r="B70" s="1792" t="s">
        <v>428</v>
      </c>
      <c r="C70" s="1789">
        <v>2268</v>
      </c>
    </row>
    <row r="71" spans="1:3" ht="15.75">
      <c r="A71" s="1789">
        <v>2279</v>
      </c>
      <c r="B71" s="1793" t="s">
        <v>429</v>
      </c>
      <c r="C71" s="1789">
        <v>2279</v>
      </c>
    </row>
    <row r="72" spans="1:3" ht="15.75">
      <c r="A72" s="1789">
        <v>2281</v>
      </c>
      <c r="B72" s="1795" t="s">
        <v>430</v>
      </c>
      <c r="C72" s="1789">
        <v>2281</v>
      </c>
    </row>
    <row r="73" spans="1:3" ht="15.75">
      <c r="A73" s="1789">
        <v>2282</v>
      </c>
      <c r="B73" s="1795" t="s">
        <v>431</v>
      </c>
      <c r="C73" s="1789">
        <v>2282</v>
      </c>
    </row>
    <row r="74" spans="1:3" ht="15.75">
      <c r="A74" s="1789">
        <v>2283</v>
      </c>
      <c r="B74" s="1795" t="s">
        <v>432</v>
      </c>
      <c r="C74" s="1789">
        <v>2283</v>
      </c>
    </row>
    <row r="75" spans="1:3" ht="15.75">
      <c r="A75" s="1789">
        <v>2284</v>
      </c>
      <c r="B75" s="1795" t="s">
        <v>433</v>
      </c>
      <c r="C75" s="1789">
        <v>2284</v>
      </c>
    </row>
    <row r="76" spans="1:3" ht="15.75">
      <c r="A76" s="1789">
        <v>2285</v>
      </c>
      <c r="B76" s="1795" t="s">
        <v>434</v>
      </c>
      <c r="C76" s="1789">
        <v>2285</v>
      </c>
    </row>
    <row r="77" spans="1:3" ht="15.75">
      <c r="A77" s="1789">
        <v>2288</v>
      </c>
      <c r="B77" s="1795" t="s">
        <v>435</v>
      </c>
      <c r="C77" s="1789">
        <v>2288</v>
      </c>
    </row>
    <row r="78" spans="1:3" ht="15.75">
      <c r="A78" s="1789">
        <v>2289</v>
      </c>
      <c r="B78" s="1795" t="s">
        <v>436</v>
      </c>
      <c r="C78" s="1789">
        <v>2289</v>
      </c>
    </row>
    <row r="79" spans="1:3" ht="15.75">
      <c r="A79" s="1789">
        <v>3301</v>
      </c>
      <c r="B79" s="1792" t="s">
        <v>437</v>
      </c>
      <c r="C79" s="1789">
        <v>3301</v>
      </c>
    </row>
    <row r="80" spans="1:3" ht="15.75">
      <c r="A80" s="1789">
        <v>3311</v>
      </c>
      <c r="B80" s="1792" t="s">
        <v>2002</v>
      </c>
      <c r="C80" s="1789">
        <v>3311</v>
      </c>
    </row>
    <row r="81" spans="1:3" ht="15.75">
      <c r="A81" s="1789">
        <v>3312</v>
      </c>
      <c r="B81" s="1793" t="s">
        <v>2003</v>
      </c>
      <c r="C81" s="1789">
        <v>3312</v>
      </c>
    </row>
    <row r="82" spans="1:3" ht="15.75">
      <c r="A82" s="1789">
        <v>3318</v>
      </c>
      <c r="B82" s="1795" t="s">
        <v>438</v>
      </c>
      <c r="C82" s="1789">
        <v>3318</v>
      </c>
    </row>
    <row r="83" spans="1:3" ht="15.75">
      <c r="A83" s="1789">
        <v>3321</v>
      </c>
      <c r="B83" s="1792" t="s">
        <v>1994</v>
      </c>
      <c r="C83" s="1789">
        <v>3321</v>
      </c>
    </row>
    <row r="84" spans="1:3" ht="15.75">
      <c r="A84" s="1789">
        <v>3322</v>
      </c>
      <c r="B84" s="1793" t="s">
        <v>1995</v>
      </c>
      <c r="C84" s="1789">
        <v>3322</v>
      </c>
    </row>
    <row r="85" spans="1:3" ht="15.75">
      <c r="A85" s="1789">
        <v>3323</v>
      </c>
      <c r="B85" s="1795" t="s">
        <v>1993</v>
      </c>
      <c r="C85" s="1789">
        <v>3323</v>
      </c>
    </row>
    <row r="86" spans="1:3" ht="15.75">
      <c r="A86" s="1789">
        <v>3324</v>
      </c>
      <c r="B86" s="1795" t="s">
        <v>439</v>
      </c>
      <c r="C86" s="1789">
        <v>3324</v>
      </c>
    </row>
    <row r="87" spans="1:3" ht="15.75">
      <c r="A87" s="1789">
        <v>3325</v>
      </c>
      <c r="B87" s="1793" t="s">
        <v>1996</v>
      </c>
      <c r="C87" s="1789">
        <v>3325</v>
      </c>
    </row>
    <row r="88" spans="1:3" ht="15.75">
      <c r="A88" s="1789">
        <v>3326</v>
      </c>
      <c r="B88" s="1792" t="s">
        <v>1997</v>
      </c>
      <c r="C88" s="1789">
        <v>3326</v>
      </c>
    </row>
    <row r="89" spans="1:3" ht="15.75">
      <c r="A89" s="1789">
        <v>3327</v>
      </c>
      <c r="B89" s="1792" t="s">
        <v>1998</v>
      </c>
      <c r="C89" s="1789">
        <v>3327</v>
      </c>
    </row>
    <row r="90" spans="1:3" ht="15.75">
      <c r="A90" s="1789">
        <v>3332</v>
      </c>
      <c r="B90" s="1792" t="s">
        <v>440</v>
      </c>
      <c r="C90" s="1789">
        <v>3332</v>
      </c>
    </row>
    <row r="91" spans="1:3" ht="15.75">
      <c r="A91" s="1789">
        <v>3333</v>
      </c>
      <c r="B91" s="1793" t="s">
        <v>441</v>
      </c>
      <c r="C91" s="1789">
        <v>3333</v>
      </c>
    </row>
    <row r="92" spans="1:3" ht="15.75">
      <c r="A92" s="1789">
        <v>3334</v>
      </c>
      <c r="B92" s="1793" t="s">
        <v>518</v>
      </c>
      <c r="C92" s="1789">
        <v>3334</v>
      </c>
    </row>
    <row r="93" spans="1:3" ht="15.75">
      <c r="A93" s="1789">
        <v>3336</v>
      </c>
      <c r="B93" s="1793" t="s">
        <v>519</v>
      </c>
      <c r="C93" s="1789">
        <v>3336</v>
      </c>
    </row>
    <row r="94" spans="1:3" ht="15.75">
      <c r="A94" s="1789">
        <v>3337</v>
      </c>
      <c r="B94" s="1792" t="s">
        <v>1999</v>
      </c>
      <c r="C94" s="1789">
        <v>3337</v>
      </c>
    </row>
    <row r="95" spans="1:3" ht="15.75">
      <c r="A95" s="1789">
        <v>3338</v>
      </c>
      <c r="B95" s="1792" t="s">
        <v>2000</v>
      </c>
      <c r="C95" s="1789">
        <v>3338</v>
      </c>
    </row>
    <row r="96" spans="1:3" ht="15.75">
      <c r="A96" s="1789">
        <v>3341</v>
      </c>
      <c r="B96" s="1793" t="s">
        <v>520</v>
      </c>
      <c r="C96" s="1789">
        <v>3341</v>
      </c>
    </row>
    <row r="97" spans="1:3" ht="15.75">
      <c r="A97" s="1789">
        <v>3349</v>
      </c>
      <c r="B97" s="1793" t="s">
        <v>442</v>
      </c>
      <c r="C97" s="1789">
        <v>3349</v>
      </c>
    </row>
    <row r="98" spans="1:3" ht="15.75">
      <c r="A98" s="1789">
        <v>3359</v>
      </c>
      <c r="B98" s="1793" t="s">
        <v>443</v>
      </c>
      <c r="C98" s="1789">
        <v>3359</v>
      </c>
    </row>
    <row r="99" spans="1:3" ht="15.75">
      <c r="A99" s="1789">
        <v>3369</v>
      </c>
      <c r="B99" s="1793" t="s">
        <v>444</v>
      </c>
      <c r="C99" s="1789">
        <v>3369</v>
      </c>
    </row>
    <row r="100" spans="1:3" ht="15.75">
      <c r="A100" s="1789">
        <v>3388</v>
      </c>
      <c r="B100" s="1792" t="s">
        <v>0</v>
      </c>
      <c r="C100" s="1789">
        <v>3388</v>
      </c>
    </row>
    <row r="101" spans="1:3" ht="15.75">
      <c r="A101" s="1789">
        <v>3389</v>
      </c>
      <c r="B101" s="1793" t="s">
        <v>1</v>
      </c>
      <c r="C101" s="1789">
        <v>3389</v>
      </c>
    </row>
    <row r="102" spans="1:3" ht="15.75">
      <c r="A102" s="1789">
        <v>4401</v>
      </c>
      <c r="B102" s="1792" t="s">
        <v>2</v>
      </c>
      <c r="C102" s="1789">
        <v>4401</v>
      </c>
    </row>
    <row r="103" spans="1:3" ht="15.75">
      <c r="A103" s="1789">
        <v>4412</v>
      </c>
      <c r="B103" s="1795" t="s">
        <v>3</v>
      </c>
      <c r="C103" s="1789">
        <v>4412</v>
      </c>
    </row>
    <row r="104" spans="1:3" ht="15.75">
      <c r="A104" s="1789">
        <v>4415</v>
      </c>
      <c r="B104" s="1793" t="s">
        <v>4</v>
      </c>
      <c r="C104" s="1789">
        <v>4415</v>
      </c>
    </row>
    <row r="105" spans="1:3" ht="15.75">
      <c r="A105" s="1789">
        <v>4418</v>
      </c>
      <c r="B105" s="1793" t="s">
        <v>5</v>
      </c>
      <c r="C105" s="1789">
        <v>4418</v>
      </c>
    </row>
    <row r="106" spans="1:3" ht="15.75">
      <c r="A106" s="1789">
        <v>4429</v>
      </c>
      <c r="B106" s="1792" t="s">
        <v>6</v>
      </c>
      <c r="C106" s="1789">
        <v>4429</v>
      </c>
    </row>
    <row r="107" spans="1:3" ht="15.75">
      <c r="A107" s="1789">
        <v>4431</v>
      </c>
      <c r="B107" s="1793" t="s">
        <v>2004</v>
      </c>
      <c r="C107" s="1789">
        <v>4431</v>
      </c>
    </row>
    <row r="108" spans="1:3" ht="15.75">
      <c r="A108" s="1789">
        <v>4433</v>
      </c>
      <c r="B108" s="1793" t="s">
        <v>7</v>
      </c>
      <c r="C108" s="1789">
        <v>4433</v>
      </c>
    </row>
    <row r="109" spans="1:3" ht="15.75">
      <c r="A109" s="1789">
        <v>4436</v>
      </c>
      <c r="B109" s="1793" t="s">
        <v>8</v>
      </c>
      <c r="C109" s="1789">
        <v>4436</v>
      </c>
    </row>
    <row r="110" spans="1:3" ht="15.75">
      <c r="A110" s="1789">
        <v>4437</v>
      </c>
      <c r="B110" s="1794" t="s">
        <v>9</v>
      </c>
      <c r="C110" s="1789">
        <v>4437</v>
      </c>
    </row>
    <row r="111" spans="1:3" ht="15.75">
      <c r="A111" s="1789">
        <v>4448</v>
      </c>
      <c r="B111" s="1794" t="s">
        <v>2032</v>
      </c>
      <c r="C111" s="1789">
        <v>4448</v>
      </c>
    </row>
    <row r="112" spans="1:3" ht="15.75">
      <c r="A112" s="1789">
        <v>4450</v>
      </c>
      <c r="B112" s="1793" t="s">
        <v>10</v>
      </c>
      <c r="C112" s="1789">
        <v>4450</v>
      </c>
    </row>
    <row r="113" spans="1:3" ht="15.75">
      <c r="A113" s="1789">
        <v>4451</v>
      </c>
      <c r="B113" s="1798" t="s">
        <v>11</v>
      </c>
      <c r="C113" s="1789">
        <v>4451</v>
      </c>
    </row>
    <row r="114" spans="1:3" ht="15.75">
      <c r="A114" s="1789">
        <v>4452</v>
      </c>
      <c r="B114" s="1798" t="s">
        <v>12</v>
      </c>
      <c r="C114" s="1789">
        <v>4452</v>
      </c>
    </row>
    <row r="115" spans="1:3" ht="15.75">
      <c r="A115" s="1789">
        <v>4453</v>
      </c>
      <c r="B115" s="1798" t="s">
        <v>13</v>
      </c>
      <c r="C115" s="1789">
        <v>4453</v>
      </c>
    </row>
    <row r="116" spans="1:3" ht="15.75">
      <c r="A116" s="1789">
        <v>4454</v>
      </c>
      <c r="B116" s="1799" t="s">
        <v>14</v>
      </c>
      <c r="C116" s="1789">
        <v>4454</v>
      </c>
    </row>
    <row r="117" spans="1:3" ht="15.75">
      <c r="A117" s="1789">
        <v>4455</v>
      </c>
      <c r="B117" s="1799" t="s">
        <v>2005</v>
      </c>
      <c r="C117" s="1789">
        <v>4455</v>
      </c>
    </row>
    <row r="118" spans="1:3" ht="15.75">
      <c r="A118" s="1789">
        <v>4456</v>
      </c>
      <c r="B118" s="1798" t="s">
        <v>15</v>
      </c>
      <c r="C118" s="1789">
        <v>4456</v>
      </c>
    </row>
    <row r="119" spans="1:3" ht="15.75">
      <c r="A119" s="1789">
        <v>4457</v>
      </c>
      <c r="B119" s="1800" t="s">
        <v>2006</v>
      </c>
      <c r="C119" s="1789">
        <v>4457</v>
      </c>
    </row>
    <row r="120" spans="1:3" ht="15.75">
      <c r="A120" s="1789">
        <v>4458</v>
      </c>
      <c r="B120" s="1800" t="s">
        <v>2035</v>
      </c>
      <c r="C120" s="1789">
        <v>4458</v>
      </c>
    </row>
    <row r="121" spans="1:3" ht="15.75">
      <c r="A121" s="1789">
        <v>4459</v>
      </c>
      <c r="B121" s="1800" t="s">
        <v>1652</v>
      </c>
      <c r="C121" s="1789">
        <v>4459</v>
      </c>
    </row>
    <row r="122" spans="1:3" ht="15.75">
      <c r="A122" s="1789">
        <v>4465</v>
      </c>
      <c r="B122" s="1790" t="s">
        <v>16</v>
      </c>
      <c r="C122" s="1789">
        <v>4465</v>
      </c>
    </row>
    <row r="123" spans="1:3" ht="15.75">
      <c r="A123" s="1789">
        <v>4467</v>
      </c>
      <c r="B123" s="1791" t="s">
        <v>17</v>
      </c>
      <c r="C123" s="1789">
        <v>4467</v>
      </c>
    </row>
    <row r="124" spans="1:3" ht="15.75">
      <c r="A124" s="1789">
        <v>4468</v>
      </c>
      <c r="B124" s="1792" t="s">
        <v>18</v>
      </c>
      <c r="C124" s="1789">
        <v>4468</v>
      </c>
    </row>
    <row r="125" spans="1:3" ht="15.75">
      <c r="A125" s="1789">
        <v>4469</v>
      </c>
      <c r="B125" s="1793" t="s">
        <v>19</v>
      </c>
      <c r="C125" s="1789">
        <v>4469</v>
      </c>
    </row>
    <row r="126" spans="1:3" ht="15.75">
      <c r="A126" s="1789">
        <v>5501</v>
      </c>
      <c r="B126" s="1792" t="s">
        <v>20</v>
      </c>
      <c r="C126" s="1789">
        <v>5501</v>
      </c>
    </row>
    <row r="127" spans="1:3" ht="15.75">
      <c r="A127" s="1789">
        <v>5511</v>
      </c>
      <c r="B127" s="1797" t="s">
        <v>21</v>
      </c>
      <c r="C127" s="1789">
        <v>5511</v>
      </c>
    </row>
    <row r="128" spans="1:3" ht="15.75">
      <c r="A128" s="1789">
        <v>5512</v>
      </c>
      <c r="B128" s="1792" t="s">
        <v>22</v>
      </c>
      <c r="C128" s="1789">
        <v>5512</v>
      </c>
    </row>
    <row r="129" spans="1:3" ht="15.75">
      <c r="A129" s="1789">
        <v>5513</v>
      </c>
      <c r="B129" s="1800" t="s">
        <v>2036</v>
      </c>
      <c r="C129" s="1789">
        <v>5513</v>
      </c>
    </row>
    <row r="130" spans="1:3" ht="15.75">
      <c r="A130" s="1789">
        <v>5514</v>
      </c>
      <c r="B130" s="1800" t="s">
        <v>543</v>
      </c>
      <c r="C130" s="1789">
        <v>5514</v>
      </c>
    </row>
    <row r="131" spans="1:3" ht="15.75">
      <c r="A131" s="1789">
        <v>5515</v>
      </c>
      <c r="B131" s="1800" t="s">
        <v>544</v>
      </c>
      <c r="C131" s="1789">
        <v>5515</v>
      </c>
    </row>
    <row r="132" spans="1:3" ht="15.75">
      <c r="A132" s="1789">
        <v>5516</v>
      </c>
      <c r="B132" s="1800" t="s">
        <v>2037</v>
      </c>
      <c r="C132" s="1789">
        <v>5516</v>
      </c>
    </row>
    <row r="133" spans="1:3" ht="15.75">
      <c r="A133" s="1789">
        <v>5517</v>
      </c>
      <c r="B133" s="1800" t="s">
        <v>545</v>
      </c>
      <c r="C133" s="1789">
        <v>5517</v>
      </c>
    </row>
    <row r="134" spans="1:3" ht="15.75">
      <c r="A134" s="1789">
        <v>5518</v>
      </c>
      <c r="B134" s="1792" t="s">
        <v>546</v>
      </c>
      <c r="C134" s="1789">
        <v>5518</v>
      </c>
    </row>
    <row r="135" spans="1:3" ht="15.75">
      <c r="A135" s="1789">
        <v>5519</v>
      </c>
      <c r="B135" s="1792" t="s">
        <v>547</v>
      </c>
      <c r="C135" s="1789">
        <v>5519</v>
      </c>
    </row>
    <row r="136" spans="1:3" ht="15.75">
      <c r="A136" s="1789">
        <v>5521</v>
      </c>
      <c r="B136" s="1792" t="s">
        <v>548</v>
      </c>
      <c r="C136" s="1789">
        <v>5521</v>
      </c>
    </row>
    <row r="137" spans="1:3" ht="15.75">
      <c r="A137" s="1789">
        <v>5522</v>
      </c>
      <c r="B137" s="1801" t="s">
        <v>549</v>
      </c>
      <c r="C137" s="1789">
        <v>5522</v>
      </c>
    </row>
    <row r="138" spans="1:3" ht="15.75">
      <c r="A138" s="1789">
        <v>5524</v>
      </c>
      <c r="B138" s="1790" t="s">
        <v>550</v>
      </c>
      <c r="C138" s="1789">
        <v>5524</v>
      </c>
    </row>
    <row r="139" spans="1:3" ht="15.75">
      <c r="A139" s="1789">
        <v>5525</v>
      </c>
      <c r="B139" s="1797" t="s">
        <v>551</v>
      </c>
      <c r="C139" s="1789">
        <v>5525</v>
      </c>
    </row>
    <row r="140" spans="1:3" ht="15.75">
      <c r="A140" s="1789">
        <v>5526</v>
      </c>
      <c r="B140" s="1794" t="s">
        <v>552</v>
      </c>
      <c r="C140" s="1789">
        <v>5526</v>
      </c>
    </row>
    <row r="141" spans="1:3" ht="15.75">
      <c r="A141" s="1789">
        <v>5527</v>
      </c>
      <c r="B141" s="1794" t="s">
        <v>553</v>
      </c>
      <c r="C141" s="1789">
        <v>5527</v>
      </c>
    </row>
    <row r="142" spans="1:3" ht="15.75">
      <c r="A142" s="1789">
        <v>5528</v>
      </c>
      <c r="B142" s="1794" t="s">
        <v>554</v>
      </c>
      <c r="C142" s="1789">
        <v>5528</v>
      </c>
    </row>
    <row r="143" spans="1:3" ht="15.75">
      <c r="A143" s="1789">
        <v>5529</v>
      </c>
      <c r="B143" s="1794" t="s">
        <v>555</v>
      </c>
      <c r="C143" s="1789">
        <v>5529</v>
      </c>
    </row>
    <row r="144" spans="1:3" ht="15.75">
      <c r="A144" s="1789">
        <v>5530</v>
      </c>
      <c r="B144" s="1794" t="s">
        <v>556</v>
      </c>
      <c r="C144" s="1789">
        <v>5530</v>
      </c>
    </row>
    <row r="145" spans="1:3" ht="15.75">
      <c r="A145" s="1789">
        <v>5531</v>
      </c>
      <c r="B145" s="1797" t="s">
        <v>557</v>
      </c>
      <c r="C145" s="1789">
        <v>5531</v>
      </c>
    </row>
    <row r="146" spans="1:3" ht="15.75">
      <c r="A146" s="1789">
        <v>5532</v>
      </c>
      <c r="B146" s="1801" t="s">
        <v>558</v>
      </c>
      <c r="C146" s="1789">
        <v>5532</v>
      </c>
    </row>
    <row r="147" spans="1:3" ht="15.75">
      <c r="A147" s="1789">
        <v>5533</v>
      </c>
      <c r="B147" s="1801" t="s">
        <v>559</v>
      </c>
      <c r="C147" s="1789">
        <v>5533</v>
      </c>
    </row>
    <row r="148" spans="1:3" ht="15.75">
      <c r="A148" s="1802">
        <v>5534</v>
      </c>
      <c r="B148" s="1801" t="s">
        <v>560</v>
      </c>
      <c r="C148" s="1802">
        <v>5534</v>
      </c>
    </row>
    <row r="149" spans="1:3" ht="15.75">
      <c r="A149" s="1802">
        <v>5535</v>
      </c>
      <c r="B149" s="1801" t="s">
        <v>561</v>
      </c>
      <c r="C149" s="1802">
        <v>5535</v>
      </c>
    </row>
    <row r="150" spans="1:3" ht="15.75">
      <c r="A150" s="1789">
        <v>5538</v>
      </c>
      <c r="B150" s="1797" t="s">
        <v>562</v>
      </c>
      <c r="C150" s="1789">
        <v>5538</v>
      </c>
    </row>
    <row r="151" spans="1:3" ht="15.75">
      <c r="A151" s="1789">
        <v>5540</v>
      </c>
      <c r="B151" s="1801" t="s">
        <v>563</v>
      </c>
      <c r="C151" s="1789">
        <v>5540</v>
      </c>
    </row>
    <row r="152" spans="1:3" ht="15.75">
      <c r="A152" s="1789">
        <v>5541</v>
      </c>
      <c r="B152" s="1801" t="s">
        <v>2085</v>
      </c>
      <c r="C152" s="1789">
        <v>5541</v>
      </c>
    </row>
    <row r="153" spans="1:3" ht="15.75">
      <c r="A153" s="1789">
        <v>5545</v>
      </c>
      <c r="B153" s="1801" t="s">
        <v>2086</v>
      </c>
      <c r="C153" s="1789">
        <v>5545</v>
      </c>
    </row>
    <row r="154" spans="1:3" ht="15.75">
      <c r="A154" s="1789">
        <v>5546</v>
      </c>
      <c r="B154" s="1801" t="s">
        <v>564</v>
      </c>
      <c r="C154" s="1789">
        <v>5546</v>
      </c>
    </row>
    <row r="155" spans="1:3" ht="15.75">
      <c r="A155" s="1789">
        <v>5547</v>
      </c>
      <c r="B155" s="1801" t="s">
        <v>565</v>
      </c>
      <c r="C155" s="1789">
        <v>5547</v>
      </c>
    </row>
    <row r="156" spans="1:3" ht="15.75">
      <c r="A156" s="1789">
        <v>5548</v>
      </c>
      <c r="B156" s="1801" t="s">
        <v>566</v>
      </c>
      <c r="C156" s="1789">
        <v>5548</v>
      </c>
    </row>
    <row r="157" spans="1:3" ht="15.75">
      <c r="A157" s="1789">
        <v>5550</v>
      </c>
      <c r="B157" s="1801" t="s">
        <v>567</v>
      </c>
      <c r="C157" s="1789">
        <v>5550</v>
      </c>
    </row>
    <row r="158" spans="1:3" ht="15.75">
      <c r="A158" s="1789">
        <v>5551</v>
      </c>
      <c r="B158" s="1801" t="s">
        <v>568</v>
      </c>
      <c r="C158" s="1789">
        <v>5551</v>
      </c>
    </row>
    <row r="159" spans="1:3" ht="15.75">
      <c r="A159" s="1789">
        <v>5553</v>
      </c>
      <c r="B159" s="1801" t="s">
        <v>569</v>
      </c>
      <c r="C159" s="1789">
        <v>5553</v>
      </c>
    </row>
    <row r="160" spans="1:3" ht="15.75">
      <c r="A160" s="1789">
        <v>5554</v>
      </c>
      <c r="B160" s="1797" t="s">
        <v>570</v>
      </c>
      <c r="C160" s="1789">
        <v>5554</v>
      </c>
    </row>
    <row r="161" spans="1:3" ht="15.75">
      <c r="A161" s="1789">
        <v>5556</v>
      </c>
      <c r="B161" s="1793" t="s">
        <v>571</v>
      </c>
      <c r="C161" s="1789">
        <v>5556</v>
      </c>
    </row>
    <row r="162" spans="1:3" ht="15.75">
      <c r="A162" s="1789">
        <v>5561</v>
      </c>
      <c r="B162" s="1803" t="s">
        <v>2087</v>
      </c>
      <c r="C162" s="1789">
        <v>5561</v>
      </c>
    </row>
    <row r="163" spans="1:3" ht="15.75">
      <c r="A163" s="1789">
        <v>5562</v>
      </c>
      <c r="B163" s="1803" t="s">
        <v>2045</v>
      </c>
      <c r="C163" s="1789">
        <v>5562</v>
      </c>
    </row>
    <row r="164" spans="1:3" ht="15.75">
      <c r="A164" s="1789">
        <v>5588</v>
      </c>
      <c r="B164" s="1792" t="s">
        <v>572</v>
      </c>
      <c r="C164" s="1789">
        <v>5588</v>
      </c>
    </row>
    <row r="165" spans="1:3" ht="15.75">
      <c r="A165" s="1789">
        <v>5589</v>
      </c>
      <c r="B165" s="1792" t="s">
        <v>573</v>
      </c>
      <c r="C165" s="1789">
        <v>5589</v>
      </c>
    </row>
    <row r="166" spans="1:3" ht="15.75">
      <c r="A166" s="1789">
        <v>6601</v>
      </c>
      <c r="B166" s="1792" t="s">
        <v>574</v>
      </c>
      <c r="C166" s="1789">
        <v>6601</v>
      </c>
    </row>
    <row r="167" spans="1:3" ht="15.75">
      <c r="A167" s="1789">
        <v>6602</v>
      </c>
      <c r="B167" s="1793" t="s">
        <v>575</v>
      </c>
      <c r="C167" s="1789">
        <v>6602</v>
      </c>
    </row>
    <row r="168" spans="1:3" ht="15.75">
      <c r="A168" s="1789">
        <v>6603</v>
      </c>
      <c r="B168" s="1793" t="s">
        <v>576</v>
      </c>
      <c r="C168" s="1789">
        <v>6603</v>
      </c>
    </row>
    <row r="169" spans="1:3" ht="15.75">
      <c r="A169" s="1789">
        <v>6604</v>
      </c>
      <c r="B169" s="1793" t="s">
        <v>577</v>
      </c>
      <c r="C169" s="1789">
        <v>6604</v>
      </c>
    </row>
    <row r="170" spans="1:3" ht="15.75">
      <c r="A170" s="1789">
        <v>6605</v>
      </c>
      <c r="B170" s="1793" t="s">
        <v>2048</v>
      </c>
      <c r="C170" s="1789">
        <v>6605</v>
      </c>
    </row>
    <row r="171" spans="1:3" ht="15.75">
      <c r="A171" s="1802">
        <v>6606</v>
      </c>
      <c r="B171" s="1795" t="s">
        <v>578</v>
      </c>
      <c r="C171" s="1802">
        <v>6606</v>
      </c>
    </row>
    <row r="172" spans="1:3" ht="15.75">
      <c r="A172" s="1789">
        <v>6618</v>
      </c>
      <c r="B172" s="1792" t="s">
        <v>579</v>
      </c>
      <c r="C172" s="1789">
        <v>6618</v>
      </c>
    </row>
    <row r="173" spans="1:3" ht="15.75">
      <c r="A173" s="1789">
        <v>6619</v>
      </c>
      <c r="B173" s="1793" t="s">
        <v>580</v>
      </c>
      <c r="C173" s="1789">
        <v>6619</v>
      </c>
    </row>
    <row r="174" spans="1:3" ht="15.75">
      <c r="A174" s="1789">
        <v>6621</v>
      </c>
      <c r="B174" s="1792" t="s">
        <v>581</v>
      </c>
      <c r="C174" s="1789">
        <v>6621</v>
      </c>
    </row>
    <row r="175" spans="1:3" ht="15.75">
      <c r="A175" s="1789">
        <v>6622</v>
      </c>
      <c r="B175" s="1793" t="s">
        <v>582</v>
      </c>
      <c r="C175" s="1789">
        <v>6622</v>
      </c>
    </row>
    <row r="176" spans="1:3" ht="15.75">
      <c r="A176" s="1789">
        <v>6623</v>
      </c>
      <c r="B176" s="1793" t="s">
        <v>583</v>
      </c>
      <c r="C176" s="1789">
        <v>6623</v>
      </c>
    </row>
    <row r="177" spans="1:3" ht="15.75">
      <c r="A177" s="1789">
        <v>6624</v>
      </c>
      <c r="B177" s="1793" t="s">
        <v>584</v>
      </c>
      <c r="C177" s="1789">
        <v>6624</v>
      </c>
    </row>
    <row r="178" spans="1:3" ht="15.75">
      <c r="A178" s="1789">
        <v>6625</v>
      </c>
      <c r="B178" s="1794" t="s">
        <v>585</v>
      </c>
      <c r="C178" s="1789">
        <v>6625</v>
      </c>
    </row>
    <row r="179" spans="1:3" ht="15.75">
      <c r="A179" s="1789">
        <v>6626</v>
      </c>
      <c r="B179" s="1794" t="s">
        <v>477</v>
      </c>
      <c r="C179" s="1789">
        <v>6626</v>
      </c>
    </row>
    <row r="180" spans="1:3" ht="15.75">
      <c r="A180" s="1789">
        <v>6627</v>
      </c>
      <c r="B180" s="1794" t="s">
        <v>478</v>
      </c>
      <c r="C180" s="1789">
        <v>6627</v>
      </c>
    </row>
    <row r="181" spans="1:3" ht="15.75">
      <c r="A181" s="1789">
        <v>6628</v>
      </c>
      <c r="B181" s="1800" t="s">
        <v>479</v>
      </c>
      <c r="C181" s="1789">
        <v>6628</v>
      </c>
    </row>
    <row r="182" spans="1:3" ht="15.75">
      <c r="A182" s="1789">
        <v>6629</v>
      </c>
      <c r="B182" s="1803" t="s">
        <v>480</v>
      </c>
      <c r="C182" s="1789">
        <v>6629</v>
      </c>
    </row>
    <row r="183" spans="1:3" ht="15.75">
      <c r="A183" s="1804">
        <v>7701</v>
      </c>
      <c r="B183" s="1792" t="s">
        <v>481</v>
      </c>
      <c r="C183" s="1804">
        <v>7701</v>
      </c>
    </row>
    <row r="184" spans="1:3" ht="15.75">
      <c r="A184" s="1789">
        <v>7708</v>
      </c>
      <c r="B184" s="1792" t="s">
        <v>482</v>
      </c>
      <c r="C184" s="1789">
        <v>7708</v>
      </c>
    </row>
    <row r="185" spans="1:3" ht="15.75">
      <c r="A185" s="1789">
        <v>7711</v>
      </c>
      <c r="B185" s="1795" t="s">
        <v>483</v>
      </c>
      <c r="C185" s="1789">
        <v>7711</v>
      </c>
    </row>
    <row r="186" spans="1:3" ht="15.75">
      <c r="A186" s="1789">
        <v>7712</v>
      </c>
      <c r="B186" s="1792" t="s">
        <v>484</v>
      </c>
      <c r="C186" s="1789">
        <v>7712</v>
      </c>
    </row>
    <row r="187" spans="1:3" ht="15.75">
      <c r="A187" s="1789">
        <v>7713</v>
      </c>
      <c r="B187" s="1805" t="s">
        <v>485</v>
      </c>
      <c r="C187" s="1789">
        <v>7713</v>
      </c>
    </row>
    <row r="188" spans="1:3" ht="15.75">
      <c r="A188" s="1789">
        <v>7714</v>
      </c>
      <c r="B188" s="1791" t="s">
        <v>486</v>
      </c>
      <c r="C188" s="1789">
        <v>7714</v>
      </c>
    </row>
    <row r="189" spans="1:3" ht="15.75">
      <c r="A189" s="1789">
        <v>7718</v>
      </c>
      <c r="B189" s="1792" t="s">
        <v>487</v>
      </c>
      <c r="C189" s="1789">
        <v>7718</v>
      </c>
    </row>
    <row r="190" spans="1:3" ht="15.75">
      <c r="A190" s="1789">
        <v>7719</v>
      </c>
      <c r="B190" s="1793" t="s">
        <v>488</v>
      </c>
      <c r="C190" s="1789">
        <v>7719</v>
      </c>
    </row>
    <row r="191" spans="1:3" ht="15.75">
      <c r="A191" s="1789">
        <v>7731</v>
      </c>
      <c r="B191" s="1792" t="s">
        <v>489</v>
      </c>
      <c r="C191" s="1789">
        <v>7731</v>
      </c>
    </row>
    <row r="192" spans="1:3" ht="15.75">
      <c r="A192" s="1789">
        <v>7732</v>
      </c>
      <c r="B192" s="1793" t="s">
        <v>490</v>
      </c>
      <c r="C192" s="1789">
        <v>7732</v>
      </c>
    </row>
    <row r="193" spans="1:3" ht="15.75">
      <c r="A193" s="1789">
        <v>7733</v>
      </c>
      <c r="B193" s="1793" t="s">
        <v>491</v>
      </c>
      <c r="C193" s="1789">
        <v>7733</v>
      </c>
    </row>
    <row r="194" spans="1:3" ht="15.75">
      <c r="A194" s="1789">
        <v>7735</v>
      </c>
      <c r="B194" s="1793" t="s">
        <v>492</v>
      </c>
      <c r="C194" s="1789">
        <v>7735</v>
      </c>
    </row>
    <row r="195" spans="1:3" ht="15.75">
      <c r="A195" s="1789">
        <v>7736</v>
      </c>
      <c r="B195" s="1792" t="s">
        <v>493</v>
      </c>
      <c r="C195" s="1789">
        <v>7736</v>
      </c>
    </row>
    <row r="196" spans="1:3" ht="15.75">
      <c r="A196" s="1789">
        <v>7737</v>
      </c>
      <c r="B196" s="1793" t="s">
        <v>494</v>
      </c>
      <c r="C196" s="1789">
        <v>7737</v>
      </c>
    </row>
    <row r="197" spans="1:3" ht="15.75">
      <c r="A197" s="1789">
        <v>7738</v>
      </c>
      <c r="B197" s="1793" t="s">
        <v>495</v>
      </c>
      <c r="C197" s="1789">
        <v>7738</v>
      </c>
    </row>
    <row r="198" spans="1:3" ht="15.75">
      <c r="A198" s="1789">
        <v>7739</v>
      </c>
      <c r="B198" s="1797" t="s">
        <v>496</v>
      </c>
      <c r="C198" s="1789">
        <v>7739</v>
      </c>
    </row>
    <row r="199" spans="1:3" ht="15.75">
      <c r="A199" s="1789">
        <v>7740</v>
      </c>
      <c r="B199" s="1797" t="s">
        <v>497</v>
      </c>
      <c r="C199" s="1789">
        <v>7740</v>
      </c>
    </row>
    <row r="200" spans="1:3" ht="15.75">
      <c r="A200" s="1789">
        <v>7741</v>
      </c>
      <c r="B200" s="1793" t="s">
        <v>498</v>
      </c>
      <c r="C200" s="1789">
        <v>7741</v>
      </c>
    </row>
    <row r="201" spans="1:3" ht="15.75">
      <c r="A201" s="1789">
        <v>7742</v>
      </c>
      <c r="B201" s="1793" t="s">
        <v>499</v>
      </c>
      <c r="C201" s="1789">
        <v>7742</v>
      </c>
    </row>
    <row r="202" spans="1:3" ht="15.75">
      <c r="A202" s="1789">
        <v>7743</v>
      </c>
      <c r="B202" s="1793" t="s">
        <v>500</v>
      </c>
      <c r="C202" s="1789">
        <v>7743</v>
      </c>
    </row>
    <row r="203" spans="1:3" ht="15.75">
      <c r="A203" s="1789">
        <v>7744</v>
      </c>
      <c r="B203" s="1803" t="s">
        <v>501</v>
      </c>
      <c r="C203" s="1789">
        <v>7744</v>
      </c>
    </row>
    <row r="204" spans="1:3" ht="15.75">
      <c r="A204" s="1789">
        <v>7745</v>
      </c>
      <c r="B204" s="1793" t="s">
        <v>502</v>
      </c>
      <c r="C204" s="1789">
        <v>7745</v>
      </c>
    </row>
    <row r="205" spans="1:3" ht="15.75">
      <c r="A205" s="1789">
        <v>7746</v>
      </c>
      <c r="B205" s="1793" t="s">
        <v>503</v>
      </c>
      <c r="C205" s="1789">
        <v>7746</v>
      </c>
    </row>
    <row r="206" spans="1:3" ht="15.75">
      <c r="A206" s="1789">
        <v>7747</v>
      </c>
      <c r="B206" s="1792" t="s">
        <v>504</v>
      </c>
      <c r="C206" s="1789">
        <v>7747</v>
      </c>
    </row>
    <row r="207" spans="1:3" ht="15.75">
      <c r="A207" s="1789">
        <v>7748</v>
      </c>
      <c r="B207" s="1795" t="s">
        <v>505</v>
      </c>
      <c r="C207" s="1789">
        <v>7748</v>
      </c>
    </row>
    <row r="208" spans="1:3" ht="15.75">
      <c r="A208" s="1789">
        <v>7751</v>
      </c>
      <c r="B208" s="1793" t="s">
        <v>506</v>
      </c>
      <c r="C208" s="1789">
        <v>7751</v>
      </c>
    </row>
    <row r="209" spans="1:3" ht="15.75">
      <c r="A209" s="1789">
        <v>7752</v>
      </c>
      <c r="B209" s="1793" t="s">
        <v>507</v>
      </c>
      <c r="C209" s="1789">
        <v>7752</v>
      </c>
    </row>
    <row r="210" spans="1:3" ht="15.75">
      <c r="A210" s="1789">
        <v>7755</v>
      </c>
      <c r="B210" s="1794" t="s">
        <v>89</v>
      </c>
      <c r="C210" s="1789">
        <v>7755</v>
      </c>
    </row>
    <row r="211" spans="1:3" ht="15.75">
      <c r="A211" s="1789">
        <v>7758</v>
      </c>
      <c r="B211" s="1792" t="s">
        <v>90</v>
      </c>
      <c r="C211" s="1789">
        <v>7758</v>
      </c>
    </row>
    <row r="212" spans="1:3" ht="15.75">
      <c r="A212" s="1789">
        <v>7759</v>
      </c>
      <c r="B212" s="1793" t="s">
        <v>91</v>
      </c>
      <c r="C212" s="1789">
        <v>7759</v>
      </c>
    </row>
    <row r="213" spans="1:3" ht="15.75">
      <c r="A213" s="1789">
        <v>7761</v>
      </c>
      <c r="B213" s="1792" t="s">
        <v>92</v>
      </c>
      <c r="C213" s="1789">
        <v>7761</v>
      </c>
    </row>
    <row r="214" spans="1:3" ht="15.75">
      <c r="A214" s="1789">
        <v>7762</v>
      </c>
      <c r="B214" s="1792" t="s">
        <v>93</v>
      </c>
      <c r="C214" s="1789">
        <v>7762</v>
      </c>
    </row>
    <row r="215" spans="1:3" ht="15.75">
      <c r="A215" s="1789">
        <v>7768</v>
      </c>
      <c r="B215" s="1792" t="s">
        <v>94</v>
      </c>
      <c r="C215" s="1789">
        <v>7768</v>
      </c>
    </row>
    <row r="216" spans="1:3" ht="15.75">
      <c r="A216" s="1789">
        <v>8801</v>
      </c>
      <c r="B216" s="1795" t="s">
        <v>95</v>
      </c>
      <c r="C216" s="1789">
        <v>8801</v>
      </c>
    </row>
    <row r="217" spans="1:3" ht="15.75">
      <c r="A217" s="1789">
        <v>8802</v>
      </c>
      <c r="B217" s="1792" t="s">
        <v>96</v>
      </c>
      <c r="C217" s="1789">
        <v>8802</v>
      </c>
    </row>
    <row r="218" spans="1:3" ht="15.75">
      <c r="A218" s="1789">
        <v>8803</v>
      </c>
      <c r="B218" s="1792" t="s">
        <v>97</v>
      </c>
      <c r="C218" s="1789">
        <v>8803</v>
      </c>
    </row>
    <row r="219" spans="1:3" ht="15.75">
      <c r="A219" s="1789">
        <v>8804</v>
      </c>
      <c r="B219" s="1792" t="s">
        <v>98</v>
      </c>
      <c r="C219" s="1789">
        <v>8804</v>
      </c>
    </row>
    <row r="220" spans="1:3" ht="15.75">
      <c r="A220" s="1789">
        <v>8805</v>
      </c>
      <c r="B220" s="1794" t="s">
        <v>99</v>
      </c>
      <c r="C220" s="1789">
        <v>8805</v>
      </c>
    </row>
    <row r="221" spans="1:3" ht="15.75">
      <c r="A221" s="1789">
        <v>8807</v>
      </c>
      <c r="B221" s="1800" t="s">
        <v>100</v>
      </c>
      <c r="C221" s="1789">
        <v>8807</v>
      </c>
    </row>
    <row r="222" spans="1:3" ht="15.75">
      <c r="A222" s="1789">
        <v>8808</v>
      </c>
      <c r="B222" s="1793" t="s">
        <v>101</v>
      </c>
      <c r="C222" s="1789">
        <v>8808</v>
      </c>
    </row>
    <row r="223" spans="1:3" ht="15.75">
      <c r="A223" s="1789">
        <v>8809</v>
      </c>
      <c r="B223" s="1793" t="s">
        <v>102</v>
      </c>
      <c r="C223" s="1789">
        <v>8809</v>
      </c>
    </row>
    <row r="224" spans="1:3" ht="15.75">
      <c r="A224" s="1789">
        <v>8811</v>
      </c>
      <c r="B224" s="1792" t="s">
        <v>103</v>
      </c>
      <c r="C224" s="1789">
        <v>8811</v>
      </c>
    </row>
    <row r="225" spans="1:3" ht="15.75">
      <c r="A225" s="1789">
        <v>8813</v>
      </c>
      <c r="B225" s="1793" t="s">
        <v>104</v>
      </c>
      <c r="C225" s="1789">
        <v>8813</v>
      </c>
    </row>
    <row r="226" spans="1:3" ht="15.75">
      <c r="A226" s="1789">
        <v>8814</v>
      </c>
      <c r="B226" s="1792" t="s">
        <v>105</v>
      </c>
      <c r="C226" s="1789">
        <v>8814</v>
      </c>
    </row>
    <row r="227" spans="1:3" ht="15.75">
      <c r="A227" s="1789">
        <v>8815</v>
      </c>
      <c r="B227" s="1792" t="s">
        <v>106</v>
      </c>
      <c r="C227" s="1789">
        <v>8815</v>
      </c>
    </row>
    <row r="228" spans="1:3" ht="15.75">
      <c r="A228" s="1789">
        <v>8816</v>
      </c>
      <c r="B228" s="1793" t="s">
        <v>107</v>
      </c>
      <c r="C228" s="1789">
        <v>8816</v>
      </c>
    </row>
    <row r="229" spans="1:3" ht="15.75">
      <c r="A229" s="1789">
        <v>8817</v>
      </c>
      <c r="B229" s="1793" t="s">
        <v>108</v>
      </c>
      <c r="C229" s="1789">
        <v>8817</v>
      </c>
    </row>
    <row r="230" spans="1:3" ht="15.75">
      <c r="A230" s="1789">
        <v>8821</v>
      </c>
      <c r="B230" s="1793" t="s">
        <v>109</v>
      </c>
      <c r="C230" s="1789">
        <v>8821</v>
      </c>
    </row>
    <row r="231" spans="1:3" ht="15.75">
      <c r="A231" s="1789">
        <v>8824</v>
      </c>
      <c r="B231" s="1795" t="s">
        <v>110</v>
      </c>
      <c r="C231" s="1789">
        <v>8824</v>
      </c>
    </row>
    <row r="232" spans="1:3" ht="15.75">
      <c r="A232" s="1789">
        <v>8825</v>
      </c>
      <c r="B232" s="1795" t="s">
        <v>111</v>
      </c>
      <c r="C232" s="1789">
        <v>8825</v>
      </c>
    </row>
    <row r="233" spans="1:3" ht="15.75">
      <c r="A233" s="1789">
        <v>8826</v>
      </c>
      <c r="B233" s="1795" t="s">
        <v>112</v>
      </c>
      <c r="C233" s="1789">
        <v>8826</v>
      </c>
    </row>
    <row r="234" spans="1:3" ht="15.75">
      <c r="A234" s="1789">
        <v>8827</v>
      </c>
      <c r="B234" s="1795" t="s">
        <v>113</v>
      </c>
      <c r="C234" s="1789">
        <v>8827</v>
      </c>
    </row>
    <row r="235" spans="1:3" ht="15.75">
      <c r="A235" s="1789">
        <v>8828</v>
      </c>
      <c r="B235" s="1792" t="s">
        <v>114</v>
      </c>
      <c r="C235" s="1789">
        <v>8828</v>
      </c>
    </row>
    <row r="236" spans="1:3" ht="15.75">
      <c r="A236" s="1789">
        <v>8829</v>
      </c>
      <c r="B236" s="1792" t="s">
        <v>115</v>
      </c>
      <c r="C236" s="1789">
        <v>8829</v>
      </c>
    </row>
    <row r="237" spans="1:3" ht="15.75">
      <c r="A237" s="1789">
        <v>8831</v>
      </c>
      <c r="B237" s="1792" t="s">
        <v>116</v>
      </c>
      <c r="C237" s="1789">
        <v>8831</v>
      </c>
    </row>
    <row r="238" spans="1:3" ht="15.75">
      <c r="A238" s="1789">
        <v>8832</v>
      </c>
      <c r="B238" s="1793" t="s">
        <v>117</v>
      </c>
      <c r="C238" s="1789">
        <v>8832</v>
      </c>
    </row>
    <row r="239" spans="1:3" ht="15.75">
      <c r="A239" s="1789">
        <v>8833</v>
      </c>
      <c r="B239" s="1792" t="s">
        <v>118</v>
      </c>
      <c r="C239" s="1789">
        <v>8833</v>
      </c>
    </row>
    <row r="240" spans="1:3" ht="15.75">
      <c r="A240" s="1789">
        <v>8834</v>
      </c>
      <c r="B240" s="1793" t="s">
        <v>119</v>
      </c>
      <c r="C240" s="1789">
        <v>8834</v>
      </c>
    </row>
    <row r="241" spans="1:3" ht="15.75">
      <c r="A241" s="1789">
        <v>8835</v>
      </c>
      <c r="B241" s="1793" t="s">
        <v>590</v>
      </c>
      <c r="C241" s="1789">
        <v>8835</v>
      </c>
    </row>
    <row r="242" spans="1:3" ht="15.75">
      <c r="A242" s="1789">
        <v>8836</v>
      </c>
      <c r="B242" s="1792" t="s">
        <v>591</v>
      </c>
      <c r="C242" s="1789">
        <v>8836</v>
      </c>
    </row>
    <row r="243" spans="1:3" ht="15.75">
      <c r="A243" s="1789">
        <v>8837</v>
      </c>
      <c r="B243" s="1792" t="s">
        <v>592</v>
      </c>
      <c r="C243" s="1789">
        <v>8837</v>
      </c>
    </row>
    <row r="244" spans="1:3" ht="15.75">
      <c r="A244" s="1789">
        <v>8838</v>
      </c>
      <c r="B244" s="1792" t="s">
        <v>593</v>
      </c>
      <c r="C244" s="1789">
        <v>8838</v>
      </c>
    </row>
    <row r="245" spans="1:3" ht="15.75">
      <c r="A245" s="1789">
        <v>8839</v>
      </c>
      <c r="B245" s="1793" t="s">
        <v>594</v>
      </c>
      <c r="C245" s="1789">
        <v>8839</v>
      </c>
    </row>
    <row r="246" spans="1:3" ht="15.75">
      <c r="A246" s="1789">
        <v>8845</v>
      </c>
      <c r="B246" s="1794" t="s">
        <v>595</v>
      </c>
      <c r="C246" s="1789">
        <v>8845</v>
      </c>
    </row>
    <row r="247" spans="1:3" ht="15.75">
      <c r="A247" s="1789">
        <v>8848</v>
      </c>
      <c r="B247" s="1800" t="s">
        <v>596</v>
      </c>
      <c r="C247" s="1789">
        <v>8848</v>
      </c>
    </row>
    <row r="248" spans="1:3" ht="15.75">
      <c r="A248" s="1789">
        <v>8849</v>
      </c>
      <c r="B248" s="1792" t="s">
        <v>597</v>
      </c>
      <c r="C248" s="1789">
        <v>8849</v>
      </c>
    </row>
    <row r="249" spans="1:3" ht="15.75">
      <c r="A249" s="1789">
        <v>8851</v>
      </c>
      <c r="B249" s="1792" t="s">
        <v>598</v>
      </c>
      <c r="C249" s="1789">
        <v>8851</v>
      </c>
    </row>
    <row r="250" spans="1:3" ht="15.75">
      <c r="A250" s="1789">
        <v>8852</v>
      </c>
      <c r="B250" s="1792" t="s">
        <v>599</v>
      </c>
      <c r="C250" s="1789">
        <v>8852</v>
      </c>
    </row>
    <row r="251" spans="1:3" ht="15.75">
      <c r="A251" s="1789">
        <v>8853</v>
      </c>
      <c r="B251" s="1792" t="s">
        <v>600</v>
      </c>
      <c r="C251" s="1789">
        <v>8853</v>
      </c>
    </row>
    <row r="252" spans="1:3" ht="15.75">
      <c r="A252" s="1789">
        <v>8855</v>
      </c>
      <c r="B252" s="1794" t="s">
        <v>601</v>
      </c>
      <c r="C252" s="1789">
        <v>8855</v>
      </c>
    </row>
    <row r="253" spans="1:3" ht="15.75">
      <c r="A253" s="1789">
        <v>8858</v>
      </c>
      <c r="B253" s="1803" t="s">
        <v>602</v>
      </c>
      <c r="C253" s="1789">
        <v>8858</v>
      </c>
    </row>
    <row r="254" spans="1:3" ht="15.75">
      <c r="A254" s="1789">
        <v>8859</v>
      </c>
      <c r="B254" s="1793" t="s">
        <v>603</v>
      </c>
      <c r="C254" s="1789">
        <v>8859</v>
      </c>
    </row>
    <row r="255" spans="1:3" ht="15.75">
      <c r="A255" s="1789">
        <v>8861</v>
      </c>
      <c r="B255" s="1792" t="s">
        <v>604</v>
      </c>
      <c r="C255" s="1789">
        <v>8861</v>
      </c>
    </row>
    <row r="256" spans="1:3" ht="15.75">
      <c r="A256" s="1789">
        <v>8862</v>
      </c>
      <c r="B256" s="1793" t="s">
        <v>605</v>
      </c>
      <c r="C256" s="1789">
        <v>8862</v>
      </c>
    </row>
    <row r="257" spans="1:3" ht="15.75">
      <c r="A257" s="1789">
        <v>8863</v>
      </c>
      <c r="B257" s="1793" t="s">
        <v>606</v>
      </c>
      <c r="C257" s="1789">
        <v>8863</v>
      </c>
    </row>
    <row r="258" spans="1:3" ht="15.75">
      <c r="A258" s="1789">
        <v>8864</v>
      </c>
      <c r="B258" s="1792" t="s">
        <v>607</v>
      </c>
      <c r="C258" s="1789">
        <v>8864</v>
      </c>
    </row>
    <row r="259" spans="1:3" ht="15.75">
      <c r="A259" s="1789">
        <v>8865</v>
      </c>
      <c r="B259" s="1793" t="s">
        <v>608</v>
      </c>
      <c r="C259" s="1789">
        <v>8865</v>
      </c>
    </row>
    <row r="260" spans="1:3" ht="15.75">
      <c r="A260" s="1789">
        <v>8866</v>
      </c>
      <c r="B260" s="1793" t="s">
        <v>44</v>
      </c>
      <c r="C260" s="1789">
        <v>8866</v>
      </c>
    </row>
    <row r="261" spans="1:3" ht="15.75">
      <c r="A261" s="1789">
        <v>8867</v>
      </c>
      <c r="B261" s="1793" t="s">
        <v>45</v>
      </c>
      <c r="C261" s="1789">
        <v>8867</v>
      </c>
    </row>
    <row r="262" spans="1:3" ht="15.75">
      <c r="A262" s="1789">
        <v>8868</v>
      </c>
      <c r="B262" s="1793" t="s">
        <v>46</v>
      </c>
      <c r="C262" s="1789">
        <v>8868</v>
      </c>
    </row>
    <row r="263" spans="1:3" ht="15.75">
      <c r="A263" s="1789">
        <v>8869</v>
      </c>
      <c r="B263" s="1792" t="s">
        <v>47</v>
      </c>
      <c r="C263" s="1789">
        <v>8869</v>
      </c>
    </row>
    <row r="264" spans="1:3" ht="15.75">
      <c r="A264" s="1789">
        <v>8871</v>
      </c>
      <c r="B264" s="1793" t="s">
        <v>48</v>
      </c>
      <c r="C264" s="1789">
        <v>8871</v>
      </c>
    </row>
    <row r="265" spans="1:3" ht="15.75">
      <c r="A265" s="1789">
        <v>8872</v>
      </c>
      <c r="B265" s="1793" t="s">
        <v>616</v>
      </c>
      <c r="C265" s="1789">
        <v>8872</v>
      </c>
    </row>
    <row r="266" spans="1:3" ht="15.75">
      <c r="A266" s="1789">
        <v>8873</v>
      </c>
      <c r="B266" s="1793" t="s">
        <v>617</v>
      </c>
      <c r="C266" s="1789">
        <v>8873</v>
      </c>
    </row>
    <row r="267" spans="1:3" ht="16.5" customHeight="1">
      <c r="A267" s="1789">
        <v>8875</v>
      </c>
      <c r="B267" s="1793" t="s">
        <v>618</v>
      </c>
      <c r="C267" s="1789">
        <v>8875</v>
      </c>
    </row>
    <row r="268" spans="1:3" ht="15.75">
      <c r="A268" s="1789">
        <v>8876</v>
      </c>
      <c r="B268" s="1793" t="s">
        <v>619</v>
      </c>
      <c r="C268" s="1789">
        <v>8876</v>
      </c>
    </row>
    <row r="269" spans="1:3" ht="15.75">
      <c r="A269" s="1789">
        <v>8877</v>
      </c>
      <c r="B269" s="1792" t="s">
        <v>620</v>
      </c>
      <c r="C269" s="1789">
        <v>8877</v>
      </c>
    </row>
    <row r="270" spans="1:3" ht="15.75">
      <c r="A270" s="1789">
        <v>8878</v>
      </c>
      <c r="B270" s="1803" t="s">
        <v>621</v>
      </c>
      <c r="C270" s="1789">
        <v>8878</v>
      </c>
    </row>
    <row r="271" spans="1:3" ht="15.75">
      <c r="A271" s="1789">
        <v>8885</v>
      </c>
      <c r="B271" s="1795" t="s">
        <v>622</v>
      </c>
      <c r="C271" s="1789">
        <v>8885</v>
      </c>
    </row>
    <row r="272" spans="1:3" ht="15.75">
      <c r="A272" s="1789">
        <v>8888</v>
      </c>
      <c r="B272" s="1792" t="s">
        <v>623</v>
      </c>
      <c r="C272" s="1789">
        <v>8888</v>
      </c>
    </row>
    <row r="273" spans="1:3" ht="15.75">
      <c r="A273" s="1789">
        <v>8897</v>
      </c>
      <c r="B273" s="1792" t="s">
        <v>624</v>
      </c>
      <c r="C273" s="1789">
        <v>8897</v>
      </c>
    </row>
    <row r="274" spans="1:3" ht="15.75">
      <c r="A274" s="1789">
        <v>8898</v>
      </c>
      <c r="B274" s="1792" t="s">
        <v>625</v>
      </c>
      <c r="C274" s="1789">
        <v>8898</v>
      </c>
    </row>
    <row r="275" spans="1:3" ht="15.75">
      <c r="A275" s="1789">
        <v>9910</v>
      </c>
      <c r="B275" s="1795" t="s">
        <v>626</v>
      </c>
      <c r="C275" s="1789">
        <v>9910</v>
      </c>
    </row>
    <row r="276" spans="1:3" ht="15.75">
      <c r="A276" s="1789">
        <v>9997</v>
      </c>
      <c r="B276" s="1792" t="s">
        <v>627</v>
      </c>
      <c r="C276" s="1789">
        <v>9997</v>
      </c>
    </row>
    <row r="277" spans="1:3" ht="15.75">
      <c r="A277" s="1789">
        <v>9998</v>
      </c>
      <c r="B277" s="1792" t="s">
        <v>628</v>
      </c>
      <c r="C277" s="1789">
        <v>9998</v>
      </c>
    </row>
    <row r="282" spans="1:3">
      <c r="A282" s="1779" t="s">
        <v>780</v>
      </c>
      <c r="B282" s="1779" t="s">
        <v>782</v>
      </c>
    </row>
    <row r="283" spans="1:3">
      <c r="A283" s="1806" t="s">
        <v>629</v>
      </c>
      <c r="B283" s="1807"/>
      <c r="C283" s="1807"/>
    </row>
    <row r="284" spans="1:3">
      <c r="A284" s="1808" t="s">
        <v>1199</v>
      </c>
      <c r="B284" s="1809"/>
      <c r="C284" s="1809"/>
    </row>
    <row r="285" spans="1:3">
      <c r="A285" s="1810" t="s">
        <v>1200</v>
      </c>
      <c r="B285" s="1476" t="s">
        <v>1201</v>
      </c>
      <c r="C285" s="1476" t="s">
        <v>1199</v>
      </c>
    </row>
    <row r="286" spans="1:3">
      <c r="A286" s="1810" t="s">
        <v>1202</v>
      </c>
      <c r="B286" s="1476" t="s">
        <v>1203</v>
      </c>
      <c r="C286" s="1476" t="s">
        <v>1199</v>
      </c>
    </row>
    <row r="287" spans="1:3">
      <c r="A287" s="1810" t="s">
        <v>1204</v>
      </c>
      <c r="B287" s="1476" t="s">
        <v>1205</v>
      </c>
      <c r="C287" s="1476" t="s">
        <v>1199</v>
      </c>
    </row>
    <row r="288" spans="1:3">
      <c r="A288" s="1810" t="s">
        <v>1206</v>
      </c>
      <c r="B288" s="1476" t="s">
        <v>1207</v>
      </c>
      <c r="C288" s="1476" t="s">
        <v>1199</v>
      </c>
    </row>
    <row r="289" spans="1:3">
      <c r="A289" s="1810" t="s">
        <v>1208</v>
      </c>
      <c r="B289" s="1476" t="s">
        <v>1209</v>
      </c>
      <c r="C289" s="1476" t="s">
        <v>1199</v>
      </c>
    </row>
    <row r="290" spans="1:3">
      <c r="A290" s="1810" t="s">
        <v>1210</v>
      </c>
      <c r="B290" s="1476" t="s">
        <v>1211</v>
      </c>
      <c r="C290" s="1476" t="s">
        <v>1199</v>
      </c>
    </row>
    <row r="291" spans="1:3">
      <c r="A291" s="1810" t="s">
        <v>1212</v>
      </c>
      <c r="B291" s="1476" t="s">
        <v>1213</v>
      </c>
      <c r="C291" s="1476" t="s">
        <v>1199</v>
      </c>
    </row>
    <row r="292" spans="1:3">
      <c r="A292" s="1810" t="s">
        <v>1214</v>
      </c>
      <c r="B292" s="1476" t="s">
        <v>1215</v>
      </c>
      <c r="C292" s="1476" t="s">
        <v>1199</v>
      </c>
    </row>
    <row r="293" spans="1:3">
      <c r="A293" s="1810" t="s">
        <v>1216</v>
      </c>
      <c r="B293" s="1476" t="s">
        <v>1217</v>
      </c>
      <c r="C293" s="1476" t="s">
        <v>1199</v>
      </c>
    </row>
    <row r="294" spans="1:3">
      <c r="A294" s="1810" t="s">
        <v>1218</v>
      </c>
      <c r="B294" s="1476" t="s">
        <v>1219</v>
      </c>
      <c r="C294" s="1476" t="s">
        <v>1199</v>
      </c>
    </row>
    <row r="295" spans="1:3">
      <c r="A295" s="1810" t="s">
        <v>1220</v>
      </c>
      <c r="B295" s="1476" t="s">
        <v>1221</v>
      </c>
      <c r="C295" s="1476" t="s">
        <v>1199</v>
      </c>
    </row>
    <row r="296" spans="1:3">
      <c r="A296" s="1810" t="s">
        <v>1222</v>
      </c>
      <c r="B296" s="1476">
        <v>98315</v>
      </c>
      <c r="C296" s="1476" t="s">
        <v>1199</v>
      </c>
    </row>
    <row r="297" spans="1:3">
      <c r="A297" s="1808" t="s">
        <v>1223</v>
      </c>
      <c r="B297" s="1811"/>
      <c r="C297" s="1811"/>
    </row>
    <row r="298" spans="1:3">
      <c r="A298" s="1810" t="s">
        <v>630</v>
      </c>
      <c r="B298" s="1476" t="s">
        <v>631</v>
      </c>
      <c r="C298" s="1476" t="s">
        <v>1223</v>
      </c>
    </row>
    <row r="299" spans="1:3">
      <c r="A299" s="1810" t="s">
        <v>2131</v>
      </c>
      <c r="B299" s="1476" t="s">
        <v>632</v>
      </c>
      <c r="C299" s="1476" t="s">
        <v>1223</v>
      </c>
    </row>
    <row r="300" spans="1:3">
      <c r="A300" s="1810" t="s">
        <v>633</v>
      </c>
      <c r="B300" s="1476" t="s">
        <v>634</v>
      </c>
      <c r="C300" s="1476" t="s">
        <v>1223</v>
      </c>
    </row>
    <row r="301" spans="1:3">
      <c r="A301" s="1810" t="s">
        <v>635</v>
      </c>
      <c r="B301" s="1476" t="s">
        <v>636</v>
      </c>
      <c r="C301" s="1476" t="s">
        <v>1223</v>
      </c>
    </row>
    <row r="302" spans="1:3">
      <c r="A302" s="1810" t="s">
        <v>637</v>
      </c>
      <c r="B302" s="1476" t="s">
        <v>638</v>
      </c>
      <c r="C302" s="1476" t="s">
        <v>1223</v>
      </c>
    </row>
    <row r="303" spans="1:3">
      <c r="A303" s="1810" t="s">
        <v>2132</v>
      </c>
      <c r="B303" s="1476" t="s">
        <v>639</v>
      </c>
      <c r="C303" s="1476" t="s">
        <v>1223</v>
      </c>
    </row>
    <row r="304" spans="1:3">
      <c r="A304" s="1810" t="s">
        <v>640</v>
      </c>
      <c r="B304" s="1476" t="s">
        <v>641</v>
      </c>
      <c r="C304" s="1476" t="s">
        <v>1223</v>
      </c>
    </row>
    <row r="305" spans="1:3">
      <c r="A305" s="1810" t="s">
        <v>642</v>
      </c>
      <c r="B305" s="1476" t="s">
        <v>643</v>
      </c>
      <c r="C305" s="1476" t="s">
        <v>1223</v>
      </c>
    </row>
    <row r="306" spans="1:3">
      <c r="A306" s="1808" t="s">
        <v>2133</v>
      </c>
      <c r="B306" s="1476"/>
      <c r="C306" s="1476"/>
    </row>
    <row r="307" spans="1:3">
      <c r="A307" s="1810" t="s">
        <v>2134</v>
      </c>
      <c r="B307" s="1476" t="s">
        <v>2135</v>
      </c>
      <c r="C307" s="1476" t="s">
        <v>2133</v>
      </c>
    </row>
    <row r="308" spans="1:3">
      <c r="A308" s="1810" t="s">
        <v>2136</v>
      </c>
      <c r="B308" s="1476" t="s">
        <v>2137</v>
      </c>
      <c r="C308" s="1476" t="s">
        <v>2133</v>
      </c>
    </row>
    <row r="309" spans="1:3">
      <c r="A309" s="1810" t="s">
        <v>2138</v>
      </c>
      <c r="B309" s="1476" t="s">
        <v>2139</v>
      </c>
      <c r="C309" s="1476" t="s">
        <v>2133</v>
      </c>
    </row>
    <row r="310" spans="1:3">
      <c r="A310" s="1810" t="s">
        <v>2140</v>
      </c>
      <c r="B310" s="1476" t="s">
        <v>2141</v>
      </c>
      <c r="C310" s="1476" t="s">
        <v>2133</v>
      </c>
    </row>
    <row r="311" spans="1:3">
      <c r="A311" s="1810" t="s">
        <v>2142</v>
      </c>
      <c r="B311" s="1476" t="s">
        <v>2143</v>
      </c>
      <c r="C311" s="1476" t="s">
        <v>2133</v>
      </c>
    </row>
    <row r="312" spans="1:3">
      <c r="A312" s="1810" t="s">
        <v>2144</v>
      </c>
      <c r="B312" s="1476" t="s">
        <v>2145</v>
      </c>
      <c r="C312" s="1476" t="s">
        <v>2133</v>
      </c>
    </row>
    <row r="313" spans="1:3">
      <c r="A313" s="1810" t="s">
        <v>2146</v>
      </c>
      <c r="B313" s="1476" t="s">
        <v>2147</v>
      </c>
      <c r="C313" s="1476" t="s">
        <v>2133</v>
      </c>
    </row>
    <row r="314" spans="1:3">
      <c r="A314" s="1810" t="s">
        <v>2148</v>
      </c>
      <c r="B314" s="1476" t="s">
        <v>2149</v>
      </c>
      <c r="C314" s="1476" t="s">
        <v>2133</v>
      </c>
    </row>
    <row r="315" spans="1:3">
      <c r="A315" s="1810" t="s">
        <v>2150</v>
      </c>
      <c r="B315" s="1476" t="s">
        <v>2151</v>
      </c>
      <c r="C315" s="1476" t="s">
        <v>2133</v>
      </c>
    </row>
    <row r="316" spans="1:3">
      <c r="A316" s="1810" t="s">
        <v>2152</v>
      </c>
      <c r="B316" s="1476" t="s">
        <v>2153</v>
      </c>
      <c r="C316" s="1476" t="s">
        <v>2133</v>
      </c>
    </row>
    <row r="317" spans="1:3">
      <c r="A317" s="1810" t="s">
        <v>2154</v>
      </c>
      <c r="B317" s="1476" t="s">
        <v>2155</v>
      </c>
      <c r="C317" s="1476" t="s">
        <v>2133</v>
      </c>
    </row>
    <row r="318" spans="1:3">
      <c r="A318" s="1810" t="s">
        <v>2156</v>
      </c>
      <c r="B318" s="1476" t="s">
        <v>2157</v>
      </c>
      <c r="C318" s="1476" t="s">
        <v>2133</v>
      </c>
    </row>
    <row r="319" spans="1:3">
      <c r="A319" s="1810" t="s">
        <v>2158</v>
      </c>
      <c r="B319" s="1476">
        <v>99001</v>
      </c>
      <c r="C319" s="1476"/>
    </row>
    <row r="322" spans="1:2">
      <c r="A322" s="1779" t="s">
        <v>780</v>
      </c>
      <c r="B322" s="1779" t="s">
        <v>781</v>
      </c>
    </row>
    <row r="323" spans="1:2" ht="15.75">
      <c r="B323" s="1780" t="s">
        <v>1653</v>
      </c>
    </row>
    <row r="324" spans="1:2" ht="20.25" thickBot="1">
      <c r="B324" s="1780" t="s">
        <v>1654</v>
      </c>
    </row>
    <row r="325" spans="1:2" ht="16.5">
      <c r="A325" s="1477" t="s">
        <v>1238</v>
      </c>
      <c r="B325" s="1478" t="s">
        <v>644</v>
      </c>
    </row>
    <row r="326" spans="1:2" ht="16.5">
      <c r="A326" s="1479" t="s">
        <v>1239</v>
      </c>
      <c r="B326" s="1480" t="s">
        <v>645</v>
      </c>
    </row>
    <row r="327" spans="1:2" ht="16.5">
      <c r="A327" s="1479" t="s">
        <v>1240</v>
      </c>
      <c r="B327" s="1481" t="s">
        <v>646</v>
      </c>
    </row>
    <row r="328" spans="1:2" ht="16.5">
      <c r="A328" s="1479" t="s">
        <v>1241</v>
      </c>
      <c r="B328" s="1481" t="s">
        <v>647</v>
      </c>
    </row>
    <row r="329" spans="1:2" ht="16.5">
      <c r="A329" s="1479" t="s">
        <v>1242</v>
      </c>
      <c r="B329" s="1481" t="s">
        <v>648</v>
      </c>
    </row>
    <row r="330" spans="1:2" ht="16.5">
      <c r="A330" s="1479" t="s">
        <v>1243</v>
      </c>
      <c r="B330" s="1481" t="s">
        <v>649</v>
      </c>
    </row>
    <row r="331" spans="1:2" ht="16.5">
      <c r="A331" s="1479" t="s">
        <v>1244</v>
      </c>
      <c r="B331" s="1481" t="s">
        <v>650</v>
      </c>
    </row>
    <row r="332" spans="1:2" ht="16.5">
      <c r="A332" s="1479" t="s">
        <v>1245</v>
      </c>
      <c r="B332" s="1481" t="s">
        <v>651</v>
      </c>
    </row>
    <row r="333" spans="1:2" ht="16.5">
      <c r="A333" s="1479" t="s">
        <v>1246</v>
      </c>
      <c r="B333" s="1481" t="s">
        <v>652</v>
      </c>
    </row>
    <row r="334" spans="1:2" ht="16.5">
      <c r="A334" s="1479" t="s">
        <v>1247</v>
      </c>
      <c r="B334" s="1481" t="s">
        <v>653</v>
      </c>
    </row>
    <row r="335" spans="1:2" ht="16.5">
      <c r="A335" s="1479" t="s">
        <v>1248</v>
      </c>
      <c r="B335" s="1481" t="s">
        <v>654</v>
      </c>
    </row>
    <row r="336" spans="1:2" ht="16.5">
      <c r="A336" s="1479" t="s">
        <v>1249</v>
      </c>
      <c r="B336" s="1482" t="s">
        <v>655</v>
      </c>
    </row>
    <row r="337" spans="1:256" ht="16.5">
      <c r="A337" s="1479" t="s">
        <v>1250</v>
      </c>
      <c r="B337" s="1482" t="s">
        <v>656</v>
      </c>
    </row>
    <row r="338" spans="1:256" ht="16.5">
      <c r="A338" s="1479" t="s">
        <v>1251</v>
      </c>
      <c r="B338" s="1481" t="s">
        <v>657</v>
      </c>
      <c r="E338" s="1812"/>
      <c r="F338" s="1812"/>
      <c r="G338" s="1812"/>
      <c r="H338" s="1812"/>
      <c r="I338" s="1812"/>
      <c r="J338" s="1812"/>
      <c r="K338" s="1812"/>
      <c r="L338" s="1812"/>
      <c r="M338" s="1812"/>
      <c r="N338" s="1812"/>
      <c r="O338" s="1812"/>
      <c r="P338" s="1812"/>
      <c r="Q338" s="1812"/>
      <c r="R338" s="1812"/>
      <c r="S338" s="1812"/>
      <c r="T338" s="1812"/>
      <c r="U338" s="1812"/>
      <c r="V338" s="1812"/>
      <c r="W338" s="1812"/>
      <c r="X338" s="1812"/>
      <c r="Y338" s="1812"/>
      <c r="Z338" s="1812"/>
      <c r="AA338" s="1812"/>
      <c r="AB338" s="1812"/>
      <c r="AC338" s="1812"/>
      <c r="AD338" s="1812"/>
      <c r="AE338" s="1812"/>
      <c r="AF338" s="1812"/>
      <c r="AG338" s="1812"/>
      <c r="AH338" s="1812"/>
      <c r="AI338" s="1812"/>
      <c r="AJ338" s="1812"/>
      <c r="AK338" s="1812"/>
      <c r="AL338" s="1812"/>
      <c r="AM338" s="1812"/>
      <c r="AN338" s="1812"/>
      <c r="AO338" s="1812"/>
      <c r="AP338" s="1812"/>
      <c r="AQ338" s="1812"/>
      <c r="AR338" s="1812"/>
      <c r="AS338" s="1812"/>
      <c r="AT338" s="1812"/>
      <c r="AU338" s="1812"/>
      <c r="AV338" s="1812"/>
      <c r="AW338" s="1812"/>
      <c r="AX338" s="1812"/>
      <c r="AY338" s="1812"/>
      <c r="AZ338" s="1812"/>
      <c r="BA338" s="1812"/>
      <c r="BB338" s="1812"/>
      <c r="BC338" s="1812"/>
      <c r="BD338" s="1812"/>
      <c r="BE338" s="1812"/>
      <c r="BF338" s="1812"/>
      <c r="BG338" s="1812"/>
      <c r="BH338" s="1812"/>
      <c r="BI338" s="1812"/>
      <c r="BJ338" s="1812"/>
      <c r="BK338" s="1812"/>
      <c r="BL338" s="1812"/>
      <c r="BM338" s="1812"/>
      <c r="BN338" s="1812"/>
      <c r="BO338" s="1812"/>
      <c r="BP338" s="1812"/>
      <c r="BQ338" s="1812"/>
      <c r="BR338" s="1812"/>
      <c r="BS338" s="1812"/>
      <c r="BT338" s="1812"/>
      <c r="BU338" s="1812"/>
      <c r="BV338" s="1812"/>
      <c r="BW338" s="1812"/>
      <c r="BX338" s="1812"/>
      <c r="BY338" s="1812"/>
      <c r="BZ338" s="1812"/>
      <c r="CA338" s="1812"/>
      <c r="CB338" s="1812"/>
      <c r="CC338" s="1812"/>
      <c r="CD338" s="1812"/>
      <c r="CE338" s="1812"/>
      <c r="CF338" s="1812"/>
      <c r="CG338" s="1812"/>
      <c r="CH338" s="1812"/>
      <c r="CI338" s="1812"/>
      <c r="CJ338" s="1812"/>
      <c r="CK338" s="1812"/>
      <c r="CL338" s="1812"/>
      <c r="CM338" s="1812"/>
      <c r="CN338" s="1812"/>
      <c r="CO338" s="1812"/>
      <c r="CP338" s="1812"/>
      <c r="CQ338" s="1812"/>
      <c r="CR338" s="1812"/>
      <c r="CS338" s="1812"/>
      <c r="CT338" s="1812"/>
      <c r="CU338" s="1812"/>
      <c r="CV338" s="1812"/>
      <c r="CW338" s="1812"/>
      <c r="CX338" s="1812"/>
      <c r="CY338" s="1812"/>
      <c r="CZ338" s="1812"/>
      <c r="DA338" s="1812"/>
      <c r="DB338" s="1812"/>
      <c r="DC338" s="1812"/>
      <c r="DD338" s="1812"/>
      <c r="DE338" s="1812"/>
      <c r="DF338" s="1812"/>
      <c r="DG338" s="1812"/>
      <c r="DH338" s="1812"/>
      <c r="DI338" s="1812"/>
      <c r="DJ338" s="1812"/>
      <c r="DK338" s="1812"/>
      <c r="DL338" s="1812"/>
      <c r="DM338" s="1812"/>
      <c r="DN338" s="1812"/>
      <c r="DO338" s="1812"/>
      <c r="DP338" s="1812"/>
      <c r="DQ338" s="1812"/>
      <c r="DR338" s="1812"/>
      <c r="DS338" s="1812"/>
      <c r="DT338" s="1812"/>
      <c r="DU338" s="1812"/>
      <c r="DV338" s="1812"/>
      <c r="DW338" s="1812"/>
      <c r="DX338" s="1812"/>
      <c r="DY338" s="1812"/>
      <c r="DZ338" s="1812"/>
      <c r="EA338" s="1812"/>
      <c r="EB338" s="1812"/>
      <c r="EC338" s="1812"/>
      <c r="ED338" s="1812"/>
      <c r="EE338" s="1812"/>
      <c r="EF338" s="1812"/>
      <c r="EG338" s="1812"/>
      <c r="EH338" s="1812"/>
      <c r="EI338" s="1812"/>
      <c r="EJ338" s="1812"/>
      <c r="EK338" s="1812"/>
      <c r="EL338" s="1812"/>
      <c r="EM338" s="1812"/>
      <c r="EN338" s="1812"/>
      <c r="EO338" s="1812"/>
      <c r="EP338" s="1812"/>
      <c r="EQ338" s="1812"/>
      <c r="ER338" s="1812"/>
      <c r="ES338" s="1812"/>
      <c r="ET338" s="1812"/>
      <c r="EU338" s="1812"/>
      <c r="EV338" s="1812"/>
      <c r="EW338" s="1812"/>
      <c r="EX338" s="1812"/>
      <c r="EY338" s="1812"/>
      <c r="EZ338" s="1812"/>
      <c r="FA338" s="1812"/>
      <c r="FB338" s="1812"/>
      <c r="FC338" s="1812"/>
      <c r="FD338" s="1812"/>
      <c r="FE338" s="1812"/>
      <c r="FF338" s="1812"/>
      <c r="FG338" s="1812"/>
      <c r="FH338" s="1812"/>
      <c r="FI338" s="1812"/>
      <c r="FJ338" s="1812"/>
      <c r="FK338" s="1812"/>
      <c r="FL338" s="1812"/>
      <c r="FM338" s="1812"/>
      <c r="FN338" s="1812"/>
      <c r="FO338" s="1812"/>
      <c r="FP338" s="1812"/>
      <c r="FQ338" s="1812"/>
      <c r="FR338" s="1812"/>
      <c r="FS338" s="1812"/>
      <c r="FT338" s="1812"/>
      <c r="FU338" s="1812"/>
      <c r="FV338" s="1812"/>
      <c r="FW338" s="1812"/>
      <c r="FX338" s="1812"/>
      <c r="FY338" s="1812"/>
      <c r="FZ338" s="1812"/>
      <c r="GA338" s="1812"/>
      <c r="GB338" s="1812"/>
      <c r="GC338" s="1812"/>
      <c r="GD338" s="1812"/>
      <c r="GE338" s="1812"/>
      <c r="GF338" s="1812"/>
      <c r="GG338" s="1812"/>
      <c r="GH338" s="1812"/>
      <c r="GI338" s="1812"/>
      <c r="GJ338" s="1812"/>
      <c r="GK338" s="1812"/>
      <c r="GL338" s="1812"/>
      <c r="GM338" s="1812"/>
      <c r="GN338" s="1812"/>
      <c r="GO338" s="1812"/>
      <c r="GP338" s="1812"/>
      <c r="GQ338" s="1812"/>
      <c r="GR338" s="1812"/>
      <c r="GS338" s="1812"/>
      <c r="GT338" s="1812"/>
      <c r="GU338" s="1812"/>
      <c r="GV338" s="1812"/>
      <c r="GW338" s="1812"/>
      <c r="GX338" s="1812"/>
      <c r="GY338" s="1812"/>
      <c r="GZ338" s="1812"/>
      <c r="HA338" s="1812"/>
      <c r="HB338" s="1812"/>
      <c r="HC338" s="1812"/>
      <c r="HD338" s="1812"/>
      <c r="HE338" s="1812"/>
      <c r="HF338" s="1812"/>
      <c r="HG338" s="1812"/>
      <c r="HH338" s="1812"/>
      <c r="HI338" s="1812"/>
      <c r="HJ338" s="1812"/>
      <c r="HK338" s="1812"/>
      <c r="HL338" s="1812"/>
      <c r="HM338" s="1812"/>
      <c r="HN338" s="1812"/>
      <c r="HO338" s="1812"/>
      <c r="HP338" s="1812"/>
      <c r="HQ338" s="1812"/>
      <c r="HR338" s="1812"/>
      <c r="HS338" s="1812"/>
      <c r="HT338" s="1812"/>
      <c r="HU338" s="1812"/>
      <c r="HV338" s="1812"/>
      <c r="HW338" s="1812"/>
      <c r="HX338" s="1812"/>
      <c r="HY338" s="1812"/>
      <c r="HZ338" s="1812"/>
      <c r="IA338" s="1812"/>
      <c r="IB338" s="1812"/>
      <c r="IC338" s="1812"/>
      <c r="ID338" s="1812"/>
      <c r="IE338" s="1812"/>
      <c r="IF338" s="1812"/>
      <c r="IG338" s="1812"/>
      <c r="IH338" s="1812"/>
      <c r="II338" s="1812"/>
      <c r="IJ338" s="1812"/>
      <c r="IK338" s="1812"/>
      <c r="IL338" s="1812"/>
      <c r="IM338" s="1812"/>
      <c r="IN338" s="1812"/>
      <c r="IO338" s="1812"/>
      <c r="IP338" s="1812"/>
      <c r="IQ338" s="1812"/>
      <c r="IR338" s="1812"/>
      <c r="IS338" s="1812"/>
      <c r="IT338" s="1812"/>
      <c r="IU338" s="1812"/>
      <c r="IV338" s="1812"/>
    </row>
    <row r="339" spans="1:256" ht="16.5">
      <c r="A339" s="1479" t="s">
        <v>1252</v>
      </c>
      <c r="B339" s="1481" t="s">
        <v>658</v>
      </c>
    </row>
    <row r="340" spans="1:256" ht="16.5">
      <c r="A340" s="1479" t="s">
        <v>1253</v>
      </c>
      <c r="B340" s="1481" t="s">
        <v>659</v>
      </c>
    </row>
    <row r="341" spans="1:256" ht="16.5">
      <c r="A341" s="1479" t="s">
        <v>1254</v>
      </c>
      <c r="B341" s="1481" t="s">
        <v>1224</v>
      </c>
    </row>
    <row r="342" spans="1:256" ht="16.5">
      <c r="A342" s="1479" t="s">
        <v>1255</v>
      </c>
      <c r="B342" s="1481" t="s">
        <v>1225</v>
      </c>
    </row>
    <row r="343" spans="1:256" ht="16.5">
      <c r="A343" s="1479" t="s">
        <v>1256</v>
      </c>
      <c r="B343" s="1481" t="s">
        <v>660</v>
      </c>
    </row>
    <row r="344" spans="1:256" ht="16.5">
      <c r="A344" s="1479" t="s">
        <v>1257</v>
      </c>
      <c r="B344" s="1481" t="s">
        <v>661</v>
      </c>
    </row>
    <row r="345" spans="1:256" ht="16.5">
      <c r="A345" s="1479" t="s">
        <v>1258</v>
      </c>
      <c r="B345" s="1481" t="s">
        <v>1226</v>
      </c>
    </row>
    <row r="346" spans="1:256" ht="16.5">
      <c r="A346" s="1479" t="s">
        <v>1259</v>
      </c>
      <c r="B346" s="1481" t="s">
        <v>662</v>
      </c>
    </row>
    <row r="347" spans="1:256" ht="16.5">
      <c r="A347" s="1479" t="s">
        <v>1260</v>
      </c>
      <c r="B347" s="1481" t="s">
        <v>663</v>
      </c>
    </row>
    <row r="348" spans="1:256" ht="31.5">
      <c r="A348" s="1483" t="s">
        <v>1261</v>
      </c>
      <c r="B348" s="1484" t="s">
        <v>72</v>
      </c>
    </row>
    <row r="349" spans="1:256" ht="16.5">
      <c r="A349" s="1485" t="s">
        <v>1262</v>
      </c>
      <c r="B349" s="1486" t="s">
        <v>73</v>
      </c>
    </row>
    <row r="350" spans="1:256" ht="16.5">
      <c r="A350" s="1485" t="s">
        <v>1263</v>
      </c>
      <c r="B350" s="1486" t="s">
        <v>74</v>
      </c>
    </row>
    <row r="351" spans="1:256" ht="16.5">
      <c r="A351" s="1485" t="s">
        <v>1264</v>
      </c>
      <c r="B351" s="1486" t="s">
        <v>1227</v>
      </c>
    </row>
    <row r="352" spans="1:256" ht="16.5">
      <c r="A352" s="1479" t="s">
        <v>1265</v>
      </c>
      <c r="B352" s="1481" t="s">
        <v>75</v>
      </c>
    </row>
    <row r="353" spans="1:5" ht="16.5">
      <c r="A353" s="1479" t="s">
        <v>1266</v>
      </c>
      <c r="B353" s="1481" t="s">
        <v>76</v>
      </c>
    </row>
    <row r="354" spans="1:5" ht="16.5">
      <c r="A354" s="1479" t="s">
        <v>1267</v>
      </c>
      <c r="B354" s="1481" t="s">
        <v>1228</v>
      </c>
    </row>
    <row r="355" spans="1:5" ht="16.5">
      <c r="A355" s="1479" t="s">
        <v>1268</v>
      </c>
      <c r="B355" s="1481" t="s">
        <v>77</v>
      </c>
      <c r="E355" s="1813"/>
    </row>
    <row r="356" spans="1:5" ht="16.5">
      <c r="A356" s="1479" t="s">
        <v>1269</v>
      </c>
      <c r="B356" s="1481" t="s">
        <v>78</v>
      </c>
      <c r="E356" s="1813"/>
    </row>
    <row r="357" spans="1:5" ht="16.5">
      <c r="A357" s="1479" t="s">
        <v>1270</v>
      </c>
      <c r="B357" s="1481" t="s">
        <v>79</v>
      </c>
      <c r="E357" s="1813"/>
    </row>
    <row r="358" spans="1:5" ht="16.5">
      <c r="A358" s="1479" t="s">
        <v>1271</v>
      </c>
      <c r="B358" s="1486" t="s">
        <v>80</v>
      </c>
      <c r="E358" s="1813"/>
    </row>
    <row r="359" spans="1:5" ht="16.5">
      <c r="A359" s="1479" t="s">
        <v>1272</v>
      </c>
      <c r="B359" s="1486" t="s">
        <v>81</v>
      </c>
      <c r="E359" s="1813"/>
    </row>
    <row r="360" spans="1:5" ht="16.5">
      <c r="A360" s="1479" t="s">
        <v>1273</v>
      </c>
      <c r="B360" s="1486" t="s">
        <v>1229</v>
      </c>
      <c r="E360" s="1813"/>
    </row>
    <row r="361" spans="1:5" ht="16.5">
      <c r="A361" s="1479" t="s">
        <v>1274</v>
      </c>
      <c r="B361" s="1481" t="s">
        <v>82</v>
      </c>
      <c r="E361" s="1813"/>
    </row>
    <row r="362" spans="1:5" ht="16.5">
      <c r="A362" s="1479" t="s">
        <v>1275</v>
      </c>
      <c r="B362" s="1481" t="s">
        <v>83</v>
      </c>
      <c r="E362" s="1813"/>
    </row>
    <row r="363" spans="1:5" ht="16.5">
      <c r="A363" s="1479" t="s">
        <v>1276</v>
      </c>
      <c r="B363" s="1486" t="s">
        <v>84</v>
      </c>
      <c r="E363" s="1813"/>
    </row>
    <row r="364" spans="1:5" ht="16.5">
      <c r="A364" s="1479" t="s">
        <v>1277</v>
      </c>
      <c r="B364" s="1481" t="s">
        <v>85</v>
      </c>
      <c r="E364" s="1813"/>
    </row>
    <row r="365" spans="1:5" ht="16.5">
      <c r="A365" s="1479" t="s">
        <v>1278</v>
      </c>
      <c r="B365" s="1481" t="s">
        <v>86</v>
      </c>
      <c r="E365" s="1813"/>
    </row>
    <row r="366" spans="1:5" ht="16.5">
      <c r="A366" s="1479" t="s">
        <v>1279</v>
      </c>
      <c r="B366" s="1481" t="s">
        <v>87</v>
      </c>
      <c r="E366" s="1813"/>
    </row>
    <row r="367" spans="1:5" ht="16.5">
      <c r="A367" s="1479" t="s">
        <v>1280</v>
      </c>
      <c r="B367" s="1481" t="s">
        <v>88</v>
      </c>
      <c r="E367" s="1813"/>
    </row>
    <row r="368" spans="1:5" ht="16.5">
      <c r="A368" s="1479" t="s">
        <v>1281</v>
      </c>
      <c r="B368" s="1481" t="s">
        <v>1230</v>
      </c>
      <c r="E368" s="1813"/>
    </row>
    <row r="369" spans="1:5" ht="16.5">
      <c r="A369" s="1479" t="s">
        <v>2033</v>
      </c>
      <c r="B369" s="1481" t="s">
        <v>2034</v>
      </c>
      <c r="E369" s="1813"/>
    </row>
    <row r="370" spans="1:5" ht="16.5">
      <c r="A370" s="1479" t="s">
        <v>2167</v>
      </c>
      <c r="B370" s="1481" t="s">
        <v>2168</v>
      </c>
      <c r="E370" s="1813"/>
    </row>
    <row r="371" spans="1:5" ht="16.5">
      <c r="A371" s="1479" t="s">
        <v>1282</v>
      </c>
      <c r="B371" s="1481" t="s">
        <v>445</v>
      </c>
      <c r="E371" s="1813"/>
    </row>
    <row r="372" spans="1:5" ht="16.5">
      <c r="A372" s="1487" t="s">
        <v>1283</v>
      </c>
      <c r="B372" s="1488" t="s">
        <v>446</v>
      </c>
      <c r="E372" s="1813"/>
    </row>
    <row r="373" spans="1:5" ht="16.5">
      <c r="A373" s="1489" t="s">
        <v>1284</v>
      </c>
      <c r="B373" s="1490" t="s">
        <v>447</v>
      </c>
      <c r="E373" s="1813"/>
    </row>
    <row r="374" spans="1:5" ht="16.5">
      <c r="A374" s="1489" t="s">
        <v>1285</v>
      </c>
      <c r="B374" s="1490" t="s">
        <v>448</v>
      </c>
      <c r="E374" s="1813"/>
    </row>
    <row r="375" spans="1:5" ht="16.5">
      <c r="A375" s="1489" t="s">
        <v>1286</v>
      </c>
      <c r="B375" s="1490" t="s">
        <v>449</v>
      </c>
      <c r="E375" s="1813"/>
    </row>
    <row r="376" spans="1:5" ht="17.25" thickBot="1">
      <c r="A376" s="1491" t="s">
        <v>1287</v>
      </c>
      <c r="B376" s="1492" t="s">
        <v>450</v>
      </c>
      <c r="E376" s="1813"/>
    </row>
    <row r="377" spans="1:5" ht="19.5">
      <c r="A377" s="1814"/>
      <c r="B377" s="1493" t="s">
        <v>2088</v>
      </c>
      <c r="E377" s="1813"/>
    </row>
    <row r="378" spans="1:5" ht="18.75">
      <c r="A378" s="1532"/>
      <c r="B378" s="1495" t="s">
        <v>1655</v>
      </c>
      <c r="E378" s="1813"/>
    </row>
    <row r="379" spans="1:5" ht="18.75">
      <c r="A379" s="1532"/>
      <c r="B379" s="1496" t="s">
        <v>2089</v>
      </c>
      <c r="E379" s="1813"/>
    </row>
    <row r="380" spans="1:5" ht="18.75">
      <c r="A380" s="1498" t="s">
        <v>1288</v>
      </c>
      <c r="B380" s="1497" t="s">
        <v>2090</v>
      </c>
      <c r="E380" s="1813"/>
    </row>
    <row r="381" spans="1:5" ht="18.75">
      <c r="A381" s="1498" t="s">
        <v>1289</v>
      </c>
      <c r="B381" s="1499" t="s">
        <v>2091</v>
      </c>
      <c r="E381" s="1813"/>
    </row>
    <row r="382" spans="1:5" ht="18.75">
      <c r="A382" s="1498" t="s">
        <v>1290</v>
      </c>
      <c r="B382" s="1500" t="s">
        <v>2092</v>
      </c>
      <c r="E382" s="1813"/>
    </row>
    <row r="383" spans="1:5" ht="18.75">
      <c r="A383" s="1498" t="s">
        <v>1291</v>
      </c>
      <c r="B383" s="1500" t="s">
        <v>2093</v>
      </c>
      <c r="E383" s="1813"/>
    </row>
    <row r="384" spans="1:5" ht="18.75">
      <c r="A384" s="1498" t="s">
        <v>1292</v>
      </c>
      <c r="B384" s="1500" t="s">
        <v>2094</v>
      </c>
      <c r="E384" s="1813"/>
    </row>
    <row r="385" spans="1:5" ht="18.75">
      <c r="A385" s="1498" t="s">
        <v>1293</v>
      </c>
      <c r="B385" s="1500" t="s">
        <v>2095</v>
      </c>
      <c r="E385" s="1813"/>
    </row>
    <row r="386" spans="1:5" ht="18.75">
      <c r="A386" s="1498" t="s">
        <v>1294</v>
      </c>
      <c r="B386" s="1500" t="s">
        <v>2096</v>
      </c>
      <c r="E386" s="1813"/>
    </row>
    <row r="387" spans="1:5" ht="18.75">
      <c r="A387" s="1498" t="s">
        <v>1295</v>
      </c>
      <c r="B387" s="1501" t="s">
        <v>2097</v>
      </c>
      <c r="E387" s="1813"/>
    </row>
    <row r="388" spans="1:5" ht="18.75">
      <c r="A388" s="1498" t="s">
        <v>1296</v>
      </c>
      <c r="B388" s="1501" t="s">
        <v>2098</v>
      </c>
      <c r="E388" s="1813"/>
    </row>
    <row r="389" spans="1:5" ht="18.75">
      <c r="A389" s="1498" t="s">
        <v>1297</v>
      </c>
      <c r="B389" s="1501" t="s">
        <v>2099</v>
      </c>
      <c r="E389" s="1813"/>
    </row>
    <row r="390" spans="1:5" ht="18.75">
      <c r="A390" s="1498" t="s">
        <v>1298</v>
      </c>
      <c r="B390" s="1501" t="s">
        <v>2100</v>
      </c>
      <c r="E390" s="1813"/>
    </row>
    <row r="391" spans="1:5" ht="18.75">
      <c r="A391" s="1498" t="s">
        <v>1299</v>
      </c>
      <c r="B391" s="1502" t="s">
        <v>2101</v>
      </c>
      <c r="E391" s="1813"/>
    </row>
    <row r="392" spans="1:5" ht="18.75">
      <c r="A392" s="1498" t="s">
        <v>1300</v>
      </c>
      <c r="B392" s="1502" t="s">
        <v>2102</v>
      </c>
      <c r="E392" s="1813"/>
    </row>
    <row r="393" spans="1:5" ht="18.75">
      <c r="A393" s="1498" t="s">
        <v>1301</v>
      </c>
      <c r="B393" s="1501" t="s">
        <v>2103</v>
      </c>
      <c r="E393" s="1813"/>
    </row>
    <row r="394" spans="1:5" ht="18.75">
      <c r="A394" s="1498" t="s">
        <v>1302</v>
      </c>
      <c r="B394" s="1501" t="s">
        <v>2104</v>
      </c>
      <c r="C394" s="1815" t="s">
        <v>178</v>
      </c>
      <c r="E394" s="1813"/>
    </row>
    <row r="395" spans="1:5" ht="18.75">
      <c r="A395" s="1498" t="s">
        <v>1303</v>
      </c>
      <c r="B395" s="1500" t="s">
        <v>2105</v>
      </c>
      <c r="C395" s="1815" t="s">
        <v>178</v>
      </c>
      <c r="E395" s="1813"/>
    </row>
    <row r="396" spans="1:5" ht="18.75">
      <c r="A396" s="1498" t="s">
        <v>1304</v>
      </c>
      <c r="B396" s="1501" t="s">
        <v>2106</v>
      </c>
      <c r="C396" s="1815" t="s">
        <v>178</v>
      </c>
      <c r="E396" s="1813"/>
    </row>
    <row r="397" spans="1:5" ht="18.75">
      <c r="A397" s="1498" t="s">
        <v>1305</v>
      </c>
      <c r="B397" s="1501" t="s">
        <v>2107</v>
      </c>
      <c r="C397" s="1815" t="s">
        <v>178</v>
      </c>
      <c r="E397" s="1813"/>
    </row>
    <row r="398" spans="1:5" ht="18.75">
      <c r="A398" s="1498" t="s">
        <v>1306</v>
      </c>
      <c r="B398" s="1501" t="s">
        <v>2108</v>
      </c>
      <c r="C398" s="1815" t="s">
        <v>178</v>
      </c>
      <c r="E398" s="1813"/>
    </row>
    <row r="399" spans="1:5" ht="18.75">
      <c r="A399" s="1498" t="s">
        <v>1307</v>
      </c>
      <c r="B399" s="1501" t="s">
        <v>2109</v>
      </c>
      <c r="C399" s="1815" t="s">
        <v>178</v>
      </c>
      <c r="E399" s="1813"/>
    </row>
    <row r="400" spans="1:5" ht="18.75">
      <c r="A400" s="1498" t="s">
        <v>1308</v>
      </c>
      <c r="B400" s="1501" t="s">
        <v>2110</v>
      </c>
      <c r="C400" s="1815" t="s">
        <v>178</v>
      </c>
      <c r="E400" s="1813"/>
    </row>
    <row r="401" spans="1:5" ht="18.75">
      <c r="A401" s="1498" t="s">
        <v>1309</v>
      </c>
      <c r="B401" s="1501" t="s">
        <v>2111</v>
      </c>
      <c r="C401" s="1815" t="s">
        <v>178</v>
      </c>
      <c r="E401" s="1813"/>
    </row>
    <row r="402" spans="1:5" ht="18.75">
      <c r="A402" s="1498" t="s">
        <v>1310</v>
      </c>
      <c r="B402" s="1501" t="s">
        <v>2112</v>
      </c>
      <c r="C402" s="1815" t="s">
        <v>178</v>
      </c>
      <c r="E402" s="1813"/>
    </row>
    <row r="403" spans="1:5" ht="18.75">
      <c r="A403" s="1498" t="s">
        <v>1311</v>
      </c>
      <c r="B403" s="1500" t="s">
        <v>2113</v>
      </c>
      <c r="C403" s="1815" t="s">
        <v>178</v>
      </c>
      <c r="E403" s="1813"/>
    </row>
    <row r="404" spans="1:5" ht="18.75">
      <c r="A404" s="1498" t="s">
        <v>1312</v>
      </c>
      <c r="B404" s="1501" t="s">
        <v>2114</v>
      </c>
      <c r="C404" s="1815" t="s">
        <v>178</v>
      </c>
      <c r="E404" s="1813"/>
    </row>
    <row r="405" spans="1:5" ht="18.75">
      <c r="A405" s="1498" t="s">
        <v>1313</v>
      </c>
      <c r="B405" s="1500" t="s">
        <v>2115</v>
      </c>
      <c r="C405" s="1815" t="s">
        <v>178</v>
      </c>
      <c r="E405" s="1813"/>
    </row>
    <row r="406" spans="1:5" ht="18.75">
      <c r="A406" s="1498" t="s">
        <v>1314</v>
      </c>
      <c r="B406" s="1500" t="s">
        <v>2116</v>
      </c>
      <c r="C406" s="1815" t="s">
        <v>178</v>
      </c>
      <c r="E406" s="1813"/>
    </row>
    <row r="407" spans="1:5" ht="18.75">
      <c r="A407" s="1498" t="s">
        <v>1315</v>
      </c>
      <c r="B407" s="1500" t="s">
        <v>2117</v>
      </c>
      <c r="C407" s="1815" t="s">
        <v>178</v>
      </c>
      <c r="E407" s="1813"/>
    </row>
    <row r="408" spans="1:5" ht="18.75">
      <c r="A408" s="1498" t="s">
        <v>1316</v>
      </c>
      <c r="B408" s="1500" t="s">
        <v>2118</v>
      </c>
      <c r="C408" s="1815" t="s">
        <v>178</v>
      </c>
      <c r="E408" s="1813"/>
    </row>
    <row r="409" spans="1:5" ht="18.75">
      <c r="A409" s="1498" t="s">
        <v>1317</v>
      </c>
      <c r="B409" s="1500" t="s">
        <v>2119</v>
      </c>
      <c r="C409" s="1815" t="s">
        <v>178</v>
      </c>
      <c r="E409" s="1813"/>
    </row>
    <row r="410" spans="1:5" ht="18.75">
      <c r="A410" s="1498" t="s">
        <v>1318</v>
      </c>
      <c r="B410" s="1500" t="s">
        <v>2120</v>
      </c>
      <c r="C410" s="1815" t="s">
        <v>178</v>
      </c>
      <c r="E410" s="1813"/>
    </row>
    <row r="411" spans="1:5" ht="18.75">
      <c r="A411" s="1498" t="s">
        <v>1319</v>
      </c>
      <c r="B411" s="1500" t="s">
        <v>2121</v>
      </c>
      <c r="C411" s="1815" t="s">
        <v>178</v>
      </c>
      <c r="E411" s="1813"/>
    </row>
    <row r="412" spans="1:5" ht="18.75">
      <c r="A412" s="1498" t="s">
        <v>1320</v>
      </c>
      <c r="B412" s="1500" t="s">
        <v>2122</v>
      </c>
      <c r="C412" s="1815" t="s">
        <v>178</v>
      </c>
      <c r="E412" s="1813"/>
    </row>
    <row r="413" spans="1:5" ht="18.75">
      <c r="A413" s="1498" t="s">
        <v>1321</v>
      </c>
      <c r="B413" s="1503" t="s">
        <v>2123</v>
      </c>
      <c r="C413" s="1815" t="s">
        <v>178</v>
      </c>
      <c r="E413" s="1813"/>
    </row>
    <row r="414" spans="1:5" ht="18.75">
      <c r="A414" s="1498" t="s">
        <v>1322</v>
      </c>
      <c r="B414" s="1816" t="s">
        <v>1231</v>
      </c>
      <c r="C414" s="1815" t="s">
        <v>178</v>
      </c>
      <c r="E414" s="1813"/>
    </row>
    <row r="415" spans="1:5" ht="18.75">
      <c r="A415" s="1533" t="s">
        <v>1323</v>
      </c>
      <c r="B415" s="1504" t="s">
        <v>1656</v>
      </c>
      <c r="C415" s="1815" t="s">
        <v>178</v>
      </c>
      <c r="E415" s="1813"/>
    </row>
    <row r="416" spans="1:5" ht="18.75">
      <c r="A416" s="1532" t="s">
        <v>178</v>
      </c>
      <c r="B416" s="1505" t="s">
        <v>1657</v>
      </c>
      <c r="C416" s="1815" t="s">
        <v>178</v>
      </c>
      <c r="E416" s="1813"/>
    </row>
    <row r="417" spans="1:5" ht="18.75">
      <c r="A417" s="1510" t="s">
        <v>1324</v>
      </c>
      <c r="B417" s="1506" t="s">
        <v>2124</v>
      </c>
      <c r="C417" s="1815" t="s">
        <v>178</v>
      </c>
      <c r="E417" s="1813"/>
    </row>
    <row r="418" spans="1:5" ht="18.75">
      <c r="A418" s="1498" t="s">
        <v>1325</v>
      </c>
      <c r="B418" s="1486" t="s">
        <v>2125</v>
      </c>
      <c r="C418" s="1815" t="s">
        <v>178</v>
      </c>
      <c r="E418" s="1813"/>
    </row>
    <row r="419" spans="1:5" ht="18.75">
      <c r="A419" s="1534" t="s">
        <v>1326</v>
      </c>
      <c r="B419" s="1507" t="s">
        <v>2126</v>
      </c>
      <c r="C419" s="1815" t="s">
        <v>178</v>
      </c>
      <c r="E419" s="1813"/>
    </row>
    <row r="420" spans="1:5" ht="18.75">
      <c r="A420" s="1494" t="s">
        <v>178</v>
      </c>
      <c r="B420" s="1508" t="s">
        <v>1658</v>
      </c>
      <c r="C420" s="1815" t="s">
        <v>178</v>
      </c>
      <c r="E420" s="1813"/>
    </row>
    <row r="421" spans="1:5" ht="16.5">
      <c r="A421" s="1479" t="s">
        <v>1278</v>
      </c>
      <c r="B421" s="1481" t="s">
        <v>86</v>
      </c>
      <c r="C421" s="1815" t="s">
        <v>178</v>
      </c>
      <c r="E421" s="1813"/>
    </row>
    <row r="422" spans="1:5" ht="16.5">
      <c r="A422" s="1479" t="s">
        <v>1279</v>
      </c>
      <c r="B422" s="1481" t="s">
        <v>87</v>
      </c>
      <c r="C422" s="1815" t="s">
        <v>178</v>
      </c>
      <c r="E422" s="1813"/>
    </row>
    <row r="423" spans="1:5" ht="16.5">
      <c r="A423" s="1535" t="s">
        <v>1280</v>
      </c>
      <c r="B423" s="1509" t="s">
        <v>88</v>
      </c>
      <c r="C423" s="1815" t="s">
        <v>178</v>
      </c>
      <c r="E423" s="1813"/>
    </row>
    <row r="424" spans="1:5" ht="18.75">
      <c r="A424" s="1532" t="s">
        <v>178</v>
      </c>
      <c r="B424" s="1508" t="s">
        <v>1659</v>
      </c>
      <c r="C424" s="1815" t="s">
        <v>178</v>
      </c>
      <c r="E424" s="1813"/>
    </row>
    <row r="425" spans="1:5" ht="18.75">
      <c r="A425" s="1510" t="s">
        <v>1327</v>
      </c>
      <c r="B425" s="1506" t="s">
        <v>1232</v>
      </c>
      <c r="C425" s="1815" t="s">
        <v>178</v>
      </c>
      <c r="E425" s="1813"/>
    </row>
    <row r="426" spans="1:5" ht="18.75">
      <c r="A426" s="1510" t="s">
        <v>1328</v>
      </c>
      <c r="B426" s="1506" t="s">
        <v>1233</v>
      </c>
      <c r="C426" s="1815" t="s">
        <v>178</v>
      </c>
      <c r="E426" s="1813"/>
    </row>
    <row r="427" spans="1:5" ht="18.75">
      <c r="A427" s="1510" t="s">
        <v>1329</v>
      </c>
      <c r="B427" s="1506" t="s">
        <v>179</v>
      </c>
      <c r="C427" s="1815" t="s">
        <v>178</v>
      </c>
      <c r="E427" s="1813"/>
    </row>
    <row r="428" spans="1:5" ht="19.5" thickBot="1">
      <c r="A428" s="1536" t="s">
        <v>1330</v>
      </c>
      <c r="B428" s="1511" t="s">
        <v>180</v>
      </c>
      <c r="C428" s="1815" t="s">
        <v>178</v>
      </c>
      <c r="E428" s="1813"/>
    </row>
    <row r="429" spans="1:5" ht="17.25" thickBot="1">
      <c r="A429" s="1537" t="s">
        <v>1331</v>
      </c>
      <c r="B429" s="1511" t="s">
        <v>1234</v>
      </c>
      <c r="C429" s="1815" t="s">
        <v>178</v>
      </c>
      <c r="E429" s="1813"/>
    </row>
    <row r="430" spans="1:5" ht="16.5">
      <c r="A430" s="1537" t="s">
        <v>1332</v>
      </c>
      <c r="B430" s="1512" t="s">
        <v>709</v>
      </c>
      <c r="C430" s="1815" t="s">
        <v>178</v>
      </c>
      <c r="E430" s="1813"/>
    </row>
    <row r="431" spans="1:5" ht="16.5">
      <c r="A431" s="1479" t="s">
        <v>1333</v>
      </c>
      <c r="B431" s="1481" t="s">
        <v>710</v>
      </c>
      <c r="C431" s="1815" t="s">
        <v>178</v>
      </c>
      <c r="E431" s="1813"/>
    </row>
    <row r="432" spans="1:5" ht="19.5" thickBot="1">
      <c r="A432" s="1538" t="s">
        <v>1334</v>
      </c>
      <c r="B432" s="1513" t="s">
        <v>711</v>
      </c>
      <c r="C432" s="1815" t="s">
        <v>178</v>
      </c>
      <c r="E432" s="1813"/>
    </row>
    <row r="433" spans="1:5" ht="16.5">
      <c r="A433" s="1477" t="s">
        <v>1335</v>
      </c>
      <c r="B433" s="1514" t="s">
        <v>712</v>
      </c>
      <c r="C433" s="1815" t="s">
        <v>178</v>
      </c>
      <c r="E433" s="1813"/>
    </row>
    <row r="434" spans="1:5" ht="16.5">
      <c r="A434" s="1539" t="s">
        <v>1336</v>
      </c>
      <c r="B434" s="1481" t="s">
        <v>713</v>
      </c>
      <c r="C434" s="1815" t="s">
        <v>178</v>
      </c>
      <c r="E434" s="1813"/>
    </row>
    <row r="435" spans="1:5" ht="16.5">
      <c r="A435" s="1479" t="s">
        <v>1337</v>
      </c>
      <c r="B435" s="1515" t="s">
        <v>297</v>
      </c>
      <c r="C435" s="1815" t="s">
        <v>178</v>
      </c>
      <c r="E435" s="1813"/>
    </row>
    <row r="436" spans="1:5" ht="17.25" thickBot="1">
      <c r="A436" s="1491" t="s">
        <v>1338</v>
      </c>
      <c r="B436" s="1516" t="s">
        <v>298</v>
      </c>
      <c r="C436" s="1815" t="s">
        <v>178</v>
      </c>
      <c r="E436" s="1813"/>
    </row>
    <row r="437" spans="1:5" ht="18.75">
      <c r="A437" s="1498" t="s">
        <v>1339</v>
      </c>
      <c r="B437" s="1517" t="s">
        <v>1660</v>
      </c>
      <c r="C437" s="1815" t="s">
        <v>178</v>
      </c>
      <c r="E437" s="1813"/>
    </row>
    <row r="438" spans="1:5" ht="18.75">
      <c r="A438" s="1498" t="s">
        <v>1340</v>
      </c>
      <c r="B438" s="1518" t="s">
        <v>1661</v>
      </c>
      <c r="C438" s="1815" t="s">
        <v>178</v>
      </c>
      <c r="E438" s="1813"/>
    </row>
    <row r="439" spans="1:5" ht="19.5">
      <c r="A439" s="1498" t="s">
        <v>1341</v>
      </c>
      <c r="B439" s="1519" t="s">
        <v>1662</v>
      </c>
      <c r="C439" s="1815" t="s">
        <v>178</v>
      </c>
      <c r="E439" s="1813"/>
    </row>
    <row r="440" spans="1:5" ht="18.75">
      <c r="A440" s="1498" t="s">
        <v>1342</v>
      </c>
      <c r="B440" s="1518" t="s">
        <v>1663</v>
      </c>
      <c r="C440" s="1815" t="s">
        <v>178</v>
      </c>
      <c r="E440" s="1813"/>
    </row>
    <row r="441" spans="1:5" ht="18.75">
      <c r="A441" s="1498" t="s">
        <v>1343</v>
      </c>
      <c r="B441" s="1518" t="s">
        <v>1664</v>
      </c>
      <c r="C441" s="1815" t="s">
        <v>178</v>
      </c>
      <c r="E441" s="1813"/>
    </row>
    <row r="442" spans="1:5" ht="18.75">
      <c r="A442" s="1498" t="s">
        <v>1344</v>
      </c>
      <c r="B442" s="1520" t="s">
        <v>1665</v>
      </c>
      <c r="C442" s="1815" t="s">
        <v>178</v>
      </c>
      <c r="E442" s="1813"/>
    </row>
    <row r="443" spans="1:5" ht="18.75">
      <c r="A443" s="1498" t="s">
        <v>1345</v>
      </c>
      <c r="B443" s="1520" t="s">
        <v>1666</v>
      </c>
      <c r="C443" s="1815" t="s">
        <v>178</v>
      </c>
      <c r="E443" s="1813"/>
    </row>
    <row r="444" spans="1:5" ht="18.75">
      <c r="A444" s="1498" t="s">
        <v>1346</v>
      </c>
      <c r="B444" s="1520" t="s">
        <v>1667</v>
      </c>
      <c r="C444" s="1815" t="s">
        <v>178</v>
      </c>
      <c r="E444" s="1813"/>
    </row>
    <row r="445" spans="1:5" ht="18.75">
      <c r="A445" s="1498" t="s">
        <v>1347</v>
      </c>
      <c r="B445" s="1520" t="s">
        <v>1668</v>
      </c>
      <c r="C445" s="1815" t="s">
        <v>178</v>
      </c>
      <c r="E445" s="1813"/>
    </row>
    <row r="446" spans="1:5" ht="18.75">
      <c r="A446" s="1498" t="s">
        <v>1348</v>
      </c>
      <c r="B446" s="1520" t="s">
        <v>1669</v>
      </c>
      <c r="C446" s="1815" t="s">
        <v>178</v>
      </c>
      <c r="E446" s="1813"/>
    </row>
    <row r="447" spans="1:5" ht="18.75">
      <c r="A447" s="1498" t="s">
        <v>1349</v>
      </c>
      <c r="B447" s="1518" t="s">
        <v>1670</v>
      </c>
      <c r="C447" s="1815" t="s">
        <v>178</v>
      </c>
      <c r="E447" s="1813"/>
    </row>
    <row r="448" spans="1:5" ht="18.75">
      <c r="A448" s="1498" t="s">
        <v>1350</v>
      </c>
      <c r="B448" s="1518" t="s">
        <v>1671</v>
      </c>
      <c r="C448" s="1815" t="s">
        <v>178</v>
      </c>
      <c r="E448" s="1813"/>
    </row>
    <row r="449" spans="1:5" ht="18.75">
      <c r="A449" s="1498" t="s">
        <v>1351</v>
      </c>
      <c r="B449" s="1518" t="s">
        <v>1672</v>
      </c>
      <c r="C449" s="1815" t="s">
        <v>178</v>
      </c>
      <c r="E449" s="1813"/>
    </row>
    <row r="450" spans="1:5" ht="19.5" thickBot="1">
      <c r="A450" s="1498" t="s">
        <v>1352</v>
      </c>
      <c r="B450" s="1521" t="s">
        <v>1673</v>
      </c>
      <c r="C450" s="1815" t="s">
        <v>178</v>
      </c>
      <c r="E450" s="1813"/>
    </row>
    <row r="451" spans="1:5" ht="18.75">
      <c r="A451" s="1498" t="s">
        <v>1353</v>
      </c>
      <c r="B451" s="1517" t="s">
        <v>1674</v>
      </c>
      <c r="C451" s="1815" t="s">
        <v>178</v>
      </c>
      <c r="E451" s="1813"/>
    </row>
    <row r="452" spans="1:5" ht="19.5">
      <c r="A452" s="1498" t="s">
        <v>1354</v>
      </c>
      <c r="B452" s="1519" t="s">
        <v>1675</v>
      </c>
      <c r="C452" s="1815" t="s">
        <v>178</v>
      </c>
      <c r="E452" s="1813"/>
    </row>
    <row r="453" spans="1:5" ht="18.75">
      <c r="A453" s="1498" t="s">
        <v>1355</v>
      </c>
      <c r="B453" s="1518" t="s">
        <v>1676</v>
      </c>
      <c r="C453" s="1815" t="s">
        <v>178</v>
      </c>
      <c r="E453" s="1813"/>
    </row>
    <row r="454" spans="1:5" ht="18.75">
      <c r="A454" s="1498" t="s">
        <v>1356</v>
      </c>
      <c r="B454" s="1518" t="s">
        <v>1677</v>
      </c>
      <c r="C454" s="1815" t="s">
        <v>178</v>
      </c>
      <c r="E454" s="1813"/>
    </row>
    <row r="455" spans="1:5" ht="18.75">
      <c r="A455" s="1498" t="s">
        <v>1357</v>
      </c>
      <c r="B455" s="1518" t="s">
        <v>1678</v>
      </c>
      <c r="C455" s="1815" t="s">
        <v>178</v>
      </c>
      <c r="E455" s="1813"/>
    </row>
    <row r="456" spans="1:5" ht="18.75">
      <c r="A456" s="1498" t="s">
        <v>1358</v>
      </c>
      <c r="B456" s="1518" t="s">
        <v>1679</v>
      </c>
      <c r="C456" s="1815" t="s">
        <v>178</v>
      </c>
      <c r="E456" s="1813"/>
    </row>
    <row r="457" spans="1:5" ht="18.75">
      <c r="A457" s="1498" t="s">
        <v>1359</v>
      </c>
      <c r="B457" s="1518" t="s">
        <v>1680</v>
      </c>
      <c r="C457" s="1815" t="s">
        <v>178</v>
      </c>
      <c r="E457" s="1813"/>
    </row>
    <row r="458" spans="1:5" ht="18.75">
      <c r="A458" s="1498" t="s">
        <v>1360</v>
      </c>
      <c r="B458" s="1518" t="s">
        <v>1681</v>
      </c>
      <c r="C458" s="1815" t="s">
        <v>178</v>
      </c>
      <c r="E458" s="1813"/>
    </row>
    <row r="459" spans="1:5" ht="18.75">
      <c r="A459" s="1498" t="s">
        <v>1361</v>
      </c>
      <c r="B459" s="1518" t="s">
        <v>1682</v>
      </c>
      <c r="C459" s="1815" t="s">
        <v>178</v>
      </c>
      <c r="E459" s="1813"/>
    </row>
    <row r="460" spans="1:5" ht="18.75">
      <c r="A460" s="1498" t="s">
        <v>1362</v>
      </c>
      <c r="B460" s="1518" t="s">
        <v>1683</v>
      </c>
      <c r="C460" s="1815" t="s">
        <v>178</v>
      </c>
      <c r="E460" s="1813"/>
    </row>
    <row r="461" spans="1:5" ht="18.75">
      <c r="A461" s="1498" t="s">
        <v>1363</v>
      </c>
      <c r="B461" s="1518" t="s">
        <v>1684</v>
      </c>
      <c r="C461" s="1815" t="s">
        <v>178</v>
      </c>
      <c r="E461" s="1813"/>
    </row>
    <row r="462" spans="1:5" ht="18.75">
      <c r="A462" s="1498" t="s">
        <v>1364</v>
      </c>
      <c r="B462" s="1518" t="s">
        <v>1685</v>
      </c>
      <c r="C462" s="1815" t="s">
        <v>178</v>
      </c>
      <c r="E462" s="1813"/>
    </row>
    <row r="463" spans="1:5" ht="19.5" thickBot="1">
      <c r="A463" s="1498" t="s">
        <v>1365</v>
      </c>
      <c r="B463" s="1521" t="s">
        <v>1686</v>
      </c>
      <c r="C463" s="1815" t="s">
        <v>178</v>
      </c>
      <c r="E463" s="1813"/>
    </row>
    <row r="464" spans="1:5" ht="18.75">
      <c r="A464" s="1498" t="s">
        <v>1366</v>
      </c>
      <c r="B464" s="1517" t="s">
        <v>1687</v>
      </c>
      <c r="C464" s="1815" t="s">
        <v>178</v>
      </c>
      <c r="E464" s="1813"/>
    </row>
    <row r="465" spans="1:5" ht="18.75">
      <c r="A465" s="1498" t="s">
        <v>1367</v>
      </c>
      <c r="B465" s="1518" t="s">
        <v>1688</v>
      </c>
      <c r="C465" s="1815" t="s">
        <v>178</v>
      </c>
      <c r="E465" s="1813"/>
    </row>
    <row r="466" spans="1:5" ht="18.75">
      <c r="A466" s="1498" t="s">
        <v>1368</v>
      </c>
      <c r="B466" s="1518" t="s">
        <v>1689</v>
      </c>
      <c r="C466" s="1815" t="s">
        <v>178</v>
      </c>
      <c r="E466" s="1813"/>
    </row>
    <row r="467" spans="1:5" ht="18.75">
      <c r="A467" s="1498" t="s">
        <v>1369</v>
      </c>
      <c r="B467" s="1518" t="s">
        <v>1690</v>
      </c>
      <c r="C467" s="1815" t="s">
        <v>178</v>
      </c>
      <c r="E467" s="1813"/>
    </row>
    <row r="468" spans="1:5" ht="19.5">
      <c r="A468" s="1498" t="s">
        <v>1370</v>
      </c>
      <c r="B468" s="1519" t="s">
        <v>1691</v>
      </c>
      <c r="C468" s="1815" t="s">
        <v>178</v>
      </c>
      <c r="E468" s="1813"/>
    </row>
    <row r="469" spans="1:5" ht="18.75">
      <c r="A469" s="1498" t="s">
        <v>1371</v>
      </c>
      <c r="B469" s="1518" t="s">
        <v>1692</v>
      </c>
      <c r="C469" s="1815" t="s">
        <v>178</v>
      </c>
      <c r="E469" s="1813"/>
    </row>
    <row r="470" spans="1:5" ht="18.75">
      <c r="A470" s="1498" t="s">
        <v>1372</v>
      </c>
      <c r="B470" s="1518" t="s">
        <v>1693</v>
      </c>
      <c r="C470" s="1815" t="s">
        <v>178</v>
      </c>
      <c r="E470" s="1813"/>
    </row>
    <row r="471" spans="1:5" ht="18.75">
      <c r="A471" s="1498" t="s">
        <v>1373</v>
      </c>
      <c r="B471" s="1518" t="s">
        <v>1694</v>
      </c>
      <c r="C471" s="1815" t="s">
        <v>178</v>
      </c>
      <c r="E471" s="1813"/>
    </row>
    <row r="472" spans="1:5" ht="18.75">
      <c r="A472" s="1498" t="s">
        <v>1374</v>
      </c>
      <c r="B472" s="1518" t="s">
        <v>1695</v>
      </c>
      <c r="C472" s="1815" t="s">
        <v>178</v>
      </c>
      <c r="E472" s="1813"/>
    </row>
    <row r="473" spans="1:5" ht="18.75">
      <c r="A473" s="1498" t="s">
        <v>1375</v>
      </c>
      <c r="B473" s="1518" t="s">
        <v>1696</v>
      </c>
      <c r="C473" s="1815" t="s">
        <v>178</v>
      </c>
      <c r="E473" s="1813"/>
    </row>
    <row r="474" spans="1:5" ht="18.75">
      <c r="A474" s="1498" t="s">
        <v>1376</v>
      </c>
      <c r="B474" s="1518" t="s">
        <v>1697</v>
      </c>
      <c r="C474" s="1815" t="s">
        <v>178</v>
      </c>
      <c r="E474" s="1813"/>
    </row>
    <row r="475" spans="1:5" ht="19.5" thickBot="1">
      <c r="A475" s="1498" t="s">
        <v>1377</v>
      </c>
      <c r="B475" s="1521" t="s">
        <v>1698</v>
      </c>
      <c r="C475" s="1815" t="s">
        <v>178</v>
      </c>
      <c r="E475" s="1813"/>
    </row>
    <row r="476" spans="1:5" ht="19.5">
      <c r="A476" s="1498" t="s">
        <v>1378</v>
      </c>
      <c r="B476" s="1522" t="s">
        <v>1699</v>
      </c>
      <c r="C476" s="1815" t="s">
        <v>178</v>
      </c>
      <c r="E476" s="1813"/>
    </row>
    <row r="477" spans="1:5" ht="18.75">
      <c r="A477" s="1498" t="s">
        <v>1379</v>
      </c>
      <c r="B477" s="1518" t="s">
        <v>1700</v>
      </c>
      <c r="C477" s="1815" t="s">
        <v>178</v>
      </c>
      <c r="E477" s="1813"/>
    </row>
    <row r="478" spans="1:5" ht="18.75">
      <c r="A478" s="1498" t="s">
        <v>1380</v>
      </c>
      <c r="B478" s="1518" t="s">
        <v>1701</v>
      </c>
      <c r="C478" s="1815" t="s">
        <v>178</v>
      </c>
      <c r="E478" s="1813"/>
    </row>
    <row r="479" spans="1:5" ht="18.75">
      <c r="A479" s="1498" t="s">
        <v>1381</v>
      </c>
      <c r="B479" s="1518" t="s">
        <v>1702</v>
      </c>
      <c r="C479" s="1815" t="s">
        <v>178</v>
      </c>
      <c r="E479" s="1813"/>
    </row>
    <row r="480" spans="1:5" ht="18.75">
      <c r="A480" s="1498" t="s">
        <v>1382</v>
      </c>
      <c r="B480" s="1518" t="s">
        <v>1703</v>
      </c>
      <c r="C480" s="1815" t="s">
        <v>178</v>
      </c>
      <c r="E480" s="1813"/>
    </row>
    <row r="481" spans="1:5" ht="18.75">
      <c r="A481" s="1498" t="s">
        <v>1383</v>
      </c>
      <c r="B481" s="1518" t="s">
        <v>1704</v>
      </c>
      <c r="C481" s="1815" t="s">
        <v>178</v>
      </c>
      <c r="E481" s="1813"/>
    </row>
    <row r="482" spans="1:5" ht="18.75">
      <c r="A482" s="1498" t="s">
        <v>1384</v>
      </c>
      <c r="B482" s="1518" t="s">
        <v>1705</v>
      </c>
      <c r="C482" s="1815" t="s">
        <v>178</v>
      </c>
      <c r="E482" s="1813"/>
    </row>
    <row r="483" spans="1:5" ht="18.75">
      <c r="A483" s="1498" t="s">
        <v>1385</v>
      </c>
      <c r="B483" s="1518" t="s">
        <v>1706</v>
      </c>
      <c r="C483" s="1815" t="s">
        <v>178</v>
      </c>
      <c r="E483" s="1813"/>
    </row>
    <row r="484" spans="1:5" ht="18.75">
      <c r="A484" s="1498" t="s">
        <v>1386</v>
      </c>
      <c r="B484" s="1518" t="s">
        <v>1707</v>
      </c>
      <c r="C484" s="1815" t="s">
        <v>178</v>
      </c>
      <c r="E484" s="1813"/>
    </row>
    <row r="485" spans="1:5" ht="19.5" thickBot="1">
      <c r="A485" s="1498" t="s">
        <v>1387</v>
      </c>
      <c r="B485" s="1521" t="s">
        <v>1708</v>
      </c>
      <c r="C485" s="1815" t="s">
        <v>178</v>
      </c>
      <c r="E485" s="1813"/>
    </row>
    <row r="486" spans="1:5" ht="18.75">
      <c r="A486" s="1498" t="s">
        <v>1388</v>
      </c>
      <c r="B486" s="1517" t="s">
        <v>1709</v>
      </c>
      <c r="C486" s="1815" t="s">
        <v>178</v>
      </c>
      <c r="E486" s="1813"/>
    </row>
    <row r="487" spans="1:5" ht="18.75">
      <c r="A487" s="1498" t="s">
        <v>1389</v>
      </c>
      <c r="B487" s="1518" t="s">
        <v>1710</v>
      </c>
      <c r="C487" s="1815" t="s">
        <v>178</v>
      </c>
      <c r="E487" s="1813"/>
    </row>
    <row r="488" spans="1:5" ht="18.75">
      <c r="A488" s="1498" t="s">
        <v>1390</v>
      </c>
      <c r="B488" s="1518" t="s">
        <v>1711</v>
      </c>
      <c r="C488" s="1815" t="s">
        <v>178</v>
      </c>
      <c r="E488" s="1813"/>
    </row>
    <row r="489" spans="1:5" ht="19.5">
      <c r="A489" s="1498" t="s">
        <v>1391</v>
      </c>
      <c r="B489" s="1519" t="s">
        <v>1712</v>
      </c>
      <c r="C489" s="1815" t="s">
        <v>178</v>
      </c>
      <c r="E489" s="1813"/>
    </row>
    <row r="490" spans="1:5" ht="18.75">
      <c r="A490" s="1498" t="s">
        <v>1392</v>
      </c>
      <c r="B490" s="1518" t="s">
        <v>1713</v>
      </c>
      <c r="C490" s="1815" t="s">
        <v>178</v>
      </c>
      <c r="E490" s="1813"/>
    </row>
    <row r="491" spans="1:5" ht="18.75">
      <c r="A491" s="1498" t="s">
        <v>1393</v>
      </c>
      <c r="B491" s="1518" t="s">
        <v>1714</v>
      </c>
      <c r="C491" s="1815" t="s">
        <v>178</v>
      </c>
      <c r="E491" s="1813"/>
    </row>
    <row r="492" spans="1:5" ht="18.75">
      <c r="A492" s="1498" t="s">
        <v>1394</v>
      </c>
      <c r="B492" s="1518" t="s">
        <v>1715</v>
      </c>
      <c r="C492" s="1815" t="s">
        <v>178</v>
      </c>
      <c r="E492" s="1813"/>
    </row>
    <row r="493" spans="1:5" ht="18.75">
      <c r="A493" s="1498" t="s">
        <v>1395</v>
      </c>
      <c r="B493" s="1518" t="s">
        <v>1716</v>
      </c>
      <c r="C493" s="1815" t="s">
        <v>178</v>
      </c>
      <c r="E493" s="1813"/>
    </row>
    <row r="494" spans="1:5" ht="18.75">
      <c r="A494" s="1498" t="s">
        <v>1396</v>
      </c>
      <c r="B494" s="1518" t="s">
        <v>1717</v>
      </c>
      <c r="C494" s="1815" t="s">
        <v>178</v>
      </c>
      <c r="E494" s="1813"/>
    </row>
    <row r="495" spans="1:5" ht="18.75">
      <c r="A495" s="1498" t="s">
        <v>1397</v>
      </c>
      <c r="B495" s="1518" t="s">
        <v>1718</v>
      </c>
      <c r="C495" s="1815" t="s">
        <v>178</v>
      </c>
      <c r="E495" s="1813"/>
    </row>
    <row r="496" spans="1:5" ht="19.5" thickBot="1">
      <c r="A496" s="1498" t="s">
        <v>1398</v>
      </c>
      <c r="B496" s="1521" t="s">
        <v>1719</v>
      </c>
      <c r="C496" s="1815" t="s">
        <v>178</v>
      </c>
      <c r="E496" s="1813"/>
    </row>
    <row r="497" spans="1:5" ht="18.75">
      <c r="A497" s="1498" t="s">
        <v>1399</v>
      </c>
      <c r="B497" s="1517" t="s">
        <v>1720</v>
      </c>
      <c r="C497" s="1815" t="s">
        <v>178</v>
      </c>
      <c r="E497" s="1813"/>
    </row>
    <row r="498" spans="1:5" ht="18.75">
      <c r="A498" s="1498" t="s">
        <v>1400</v>
      </c>
      <c r="B498" s="1518" t="s">
        <v>1721</v>
      </c>
      <c r="C498" s="1815" t="s">
        <v>178</v>
      </c>
      <c r="E498" s="1813"/>
    </row>
    <row r="499" spans="1:5" ht="19.5">
      <c r="A499" s="1498" t="s">
        <v>1401</v>
      </c>
      <c r="B499" s="1519" t="s">
        <v>1722</v>
      </c>
      <c r="C499" s="1815" t="s">
        <v>178</v>
      </c>
      <c r="E499" s="1813"/>
    </row>
    <row r="500" spans="1:5" ht="18.75">
      <c r="A500" s="1498" t="s">
        <v>1402</v>
      </c>
      <c r="B500" s="1518" t="s">
        <v>1723</v>
      </c>
      <c r="C500" s="1815" t="s">
        <v>178</v>
      </c>
      <c r="E500" s="1813"/>
    </row>
    <row r="501" spans="1:5" ht="18.75">
      <c r="A501" s="1498" t="s">
        <v>1403</v>
      </c>
      <c r="B501" s="1518" t="s">
        <v>1724</v>
      </c>
      <c r="C501" s="1815" t="s">
        <v>178</v>
      </c>
      <c r="E501" s="1813"/>
    </row>
    <row r="502" spans="1:5" ht="18.75">
      <c r="A502" s="1498" t="s">
        <v>1404</v>
      </c>
      <c r="B502" s="1518" t="s">
        <v>1725</v>
      </c>
      <c r="C502" s="1815" t="s">
        <v>178</v>
      </c>
      <c r="E502" s="1813"/>
    </row>
    <row r="503" spans="1:5" ht="18.75">
      <c r="A503" s="1498" t="s">
        <v>1405</v>
      </c>
      <c r="B503" s="1518" t="s">
        <v>1726</v>
      </c>
      <c r="C503" s="1815" t="s">
        <v>178</v>
      </c>
      <c r="E503" s="1813"/>
    </row>
    <row r="504" spans="1:5" ht="18.75">
      <c r="A504" s="1498" t="s">
        <v>1406</v>
      </c>
      <c r="B504" s="1518" t="s">
        <v>1727</v>
      </c>
      <c r="C504" s="1815" t="s">
        <v>178</v>
      </c>
      <c r="E504" s="1813"/>
    </row>
    <row r="505" spans="1:5" ht="18.75">
      <c r="A505" s="1498" t="s">
        <v>1407</v>
      </c>
      <c r="B505" s="1518" t="s">
        <v>1728</v>
      </c>
      <c r="C505" s="1815" t="s">
        <v>178</v>
      </c>
      <c r="E505" s="1813"/>
    </row>
    <row r="506" spans="1:5" ht="19.5" thickBot="1">
      <c r="A506" s="1498" t="s">
        <v>1408</v>
      </c>
      <c r="B506" s="1521" t="s">
        <v>1729</v>
      </c>
      <c r="C506" s="1815" t="s">
        <v>178</v>
      </c>
      <c r="E506" s="1813"/>
    </row>
    <row r="507" spans="1:5" ht="19.5">
      <c r="A507" s="1498" t="s">
        <v>1409</v>
      </c>
      <c r="B507" s="1522" t="s">
        <v>1730</v>
      </c>
      <c r="C507" s="1815" t="s">
        <v>178</v>
      </c>
      <c r="E507" s="1813"/>
    </row>
    <row r="508" spans="1:5" ht="18.75">
      <c r="A508" s="1498" t="s">
        <v>1410</v>
      </c>
      <c r="B508" s="1518" t="s">
        <v>1731</v>
      </c>
      <c r="C508" s="1815" t="s">
        <v>178</v>
      </c>
      <c r="E508" s="1813"/>
    </row>
    <row r="509" spans="1:5" ht="18.75">
      <c r="A509" s="1498" t="s">
        <v>1411</v>
      </c>
      <c r="B509" s="1518" t="s">
        <v>1732</v>
      </c>
      <c r="C509" s="1815" t="s">
        <v>178</v>
      </c>
      <c r="E509" s="1813"/>
    </row>
    <row r="510" spans="1:5" ht="19.5" thickBot="1">
      <c r="A510" s="1498" t="s">
        <v>1412</v>
      </c>
      <c r="B510" s="1521" t="s">
        <v>1733</v>
      </c>
      <c r="C510" s="1815" t="s">
        <v>178</v>
      </c>
      <c r="E510" s="1813"/>
    </row>
    <row r="511" spans="1:5" ht="18.75">
      <c r="A511" s="1498" t="s">
        <v>1413</v>
      </c>
      <c r="B511" s="1517" t="s">
        <v>1734</v>
      </c>
      <c r="C511" s="1815" t="s">
        <v>178</v>
      </c>
      <c r="E511" s="1813"/>
    </row>
    <row r="512" spans="1:5" ht="18.75">
      <c r="A512" s="1498" t="s">
        <v>1414</v>
      </c>
      <c r="B512" s="1518" t="s">
        <v>1735</v>
      </c>
      <c r="C512" s="1815" t="s">
        <v>178</v>
      </c>
      <c r="E512" s="1813"/>
    </row>
    <row r="513" spans="1:5" ht="19.5">
      <c r="A513" s="1498" t="s">
        <v>1415</v>
      </c>
      <c r="B513" s="1519" t="s">
        <v>1736</v>
      </c>
      <c r="C513" s="1815" t="s">
        <v>178</v>
      </c>
      <c r="E513" s="1813"/>
    </row>
    <row r="514" spans="1:5" ht="18.75">
      <c r="A514" s="1498" t="s">
        <v>1416</v>
      </c>
      <c r="B514" s="1518" t="s">
        <v>1737</v>
      </c>
      <c r="C514" s="1815" t="s">
        <v>178</v>
      </c>
      <c r="E514" s="1813"/>
    </row>
    <row r="515" spans="1:5" ht="18.75">
      <c r="A515" s="1498" t="s">
        <v>1417</v>
      </c>
      <c r="B515" s="1518" t="s">
        <v>1738</v>
      </c>
      <c r="C515" s="1815" t="s">
        <v>178</v>
      </c>
      <c r="E515" s="1813"/>
    </row>
    <row r="516" spans="1:5" ht="18.75">
      <c r="A516" s="1498" t="s">
        <v>1418</v>
      </c>
      <c r="B516" s="1518" t="s">
        <v>1739</v>
      </c>
      <c r="C516" s="1815" t="s">
        <v>178</v>
      </c>
      <c r="E516" s="1813"/>
    </row>
    <row r="517" spans="1:5" ht="18.75">
      <c r="A517" s="1498" t="s">
        <v>1419</v>
      </c>
      <c r="B517" s="1518" t="s">
        <v>1740</v>
      </c>
      <c r="C517" s="1815" t="s">
        <v>178</v>
      </c>
      <c r="E517" s="1813"/>
    </row>
    <row r="518" spans="1:5" ht="19.5" thickBot="1">
      <c r="A518" s="1498" t="s">
        <v>1420</v>
      </c>
      <c r="B518" s="1521" t="s">
        <v>1741</v>
      </c>
      <c r="C518" s="1815" t="s">
        <v>178</v>
      </c>
      <c r="E518" s="1813"/>
    </row>
    <row r="519" spans="1:5" ht="18.75">
      <c r="A519" s="1498" t="s">
        <v>1421</v>
      </c>
      <c r="B519" s="1517" t="s">
        <v>1742</v>
      </c>
      <c r="C519" s="1815" t="s">
        <v>178</v>
      </c>
      <c r="E519" s="1813"/>
    </row>
    <row r="520" spans="1:5" ht="18.75">
      <c r="A520" s="1498" t="s">
        <v>1422</v>
      </c>
      <c r="B520" s="1518" t="s">
        <v>1743</v>
      </c>
      <c r="C520" s="1815" t="s">
        <v>178</v>
      </c>
      <c r="E520" s="1813"/>
    </row>
    <row r="521" spans="1:5" ht="18.75">
      <c r="A521" s="1498" t="s">
        <v>1423</v>
      </c>
      <c r="B521" s="1518" t="s">
        <v>1744</v>
      </c>
      <c r="C521" s="1815" t="s">
        <v>178</v>
      </c>
      <c r="E521" s="1813"/>
    </row>
    <row r="522" spans="1:5" ht="18.75">
      <c r="A522" s="1498" t="s">
        <v>1424</v>
      </c>
      <c r="B522" s="1518" t="s">
        <v>1745</v>
      </c>
      <c r="C522" s="1815" t="s">
        <v>178</v>
      </c>
      <c r="E522" s="1813"/>
    </row>
    <row r="523" spans="1:5" ht="19.5">
      <c r="A523" s="1498" t="s">
        <v>1425</v>
      </c>
      <c r="B523" s="1519" t="s">
        <v>1746</v>
      </c>
      <c r="C523" s="1815" t="s">
        <v>178</v>
      </c>
      <c r="E523" s="1813"/>
    </row>
    <row r="524" spans="1:5" ht="18.75">
      <c r="A524" s="1498" t="s">
        <v>1426</v>
      </c>
      <c r="B524" s="1518" t="s">
        <v>1747</v>
      </c>
      <c r="C524" s="1815" t="s">
        <v>178</v>
      </c>
      <c r="E524" s="1813"/>
    </row>
    <row r="525" spans="1:5" ht="19.5" thickBot="1">
      <c r="A525" s="1498" t="s">
        <v>1427</v>
      </c>
      <c r="B525" s="1521" t="s">
        <v>1748</v>
      </c>
      <c r="C525" s="1815" t="s">
        <v>178</v>
      </c>
      <c r="E525" s="1813"/>
    </row>
    <row r="526" spans="1:5" ht="18.75">
      <c r="A526" s="1498" t="s">
        <v>1428</v>
      </c>
      <c r="B526" s="1517" t="s">
        <v>1749</v>
      </c>
      <c r="C526" s="1815" t="s">
        <v>178</v>
      </c>
      <c r="E526" s="1813"/>
    </row>
    <row r="527" spans="1:5" ht="18.75">
      <c r="A527" s="1498" t="s">
        <v>1429</v>
      </c>
      <c r="B527" s="1518" t="s">
        <v>1750</v>
      </c>
      <c r="C527" s="1815" t="s">
        <v>178</v>
      </c>
      <c r="E527" s="1813"/>
    </row>
    <row r="528" spans="1:5" ht="18.75">
      <c r="A528" s="1498" t="s">
        <v>1430</v>
      </c>
      <c r="B528" s="1518" t="s">
        <v>1751</v>
      </c>
      <c r="C528" s="1815" t="s">
        <v>178</v>
      </c>
      <c r="E528" s="1813"/>
    </row>
    <row r="529" spans="1:5" ht="18.75">
      <c r="A529" s="1498" t="s">
        <v>1431</v>
      </c>
      <c r="B529" s="1518" t="s">
        <v>1752</v>
      </c>
      <c r="C529" s="1815" t="s">
        <v>178</v>
      </c>
      <c r="E529" s="1813"/>
    </row>
    <row r="530" spans="1:5" ht="19.5">
      <c r="A530" s="1498" t="s">
        <v>1432</v>
      </c>
      <c r="B530" s="1519" t="s">
        <v>1753</v>
      </c>
      <c r="C530" s="1815" t="s">
        <v>178</v>
      </c>
      <c r="E530" s="1813"/>
    </row>
    <row r="531" spans="1:5" ht="18.75">
      <c r="A531" s="1498" t="s">
        <v>1433</v>
      </c>
      <c r="B531" s="1518" t="s">
        <v>1754</v>
      </c>
      <c r="C531" s="1815" t="s">
        <v>178</v>
      </c>
      <c r="E531" s="1813"/>
    </row>
    <row r="532" spans="1:5" ht="18.75">
      <c r="A532" s="1498" t="s">
        <v>1434</v>
      </c>
      <c r="B532" s="1518" t="s">
        <v>1755</v>
      </c>
      <c r="C532" s="1815" t="s">
        <v>178</v>
      </c>
      <c r="E532" s="1813"/>
    </row>
    <row r="533" spans="1:5" ht="18.75">
      <c r="A533" s="1498" t="s">
        <v>1435</v>
      </c>
      <c r="B533" s="1518" t="s">
        <v>1756</v>
      </c>
      <c r="C533" s="1815" t="s">
        <v>178</v>
      </c>
      <c r="E533" s="1813"/>
    </row>
    <row r="534" spans="1:5" ht="19.5" thickBot="1">
      <c r="A534" s="1498" t="s">
        <v>1436</v>
      </c>
      <c r="B534" s="1521" t="s">
        <v>1757</v>
      </c>
      <c r="C534" s="1815" t="s">
        <v>178</v>
      </c>
      <c r="E534" s="1813"/>
    </row>
    <row r="535" spans="1:5" ht="18.75">
      <c r="A535" s="1498" t="s">
        <v>1437</v>
      </c>
      <c r="B535" s="1517" t="s">
        <v>1758</v>
      </c>
      <c r="C535" s="1815" t="s">
        <v>178</v>
      </c>
      <c r="E535" s="1813"/>
    </row>
    <row r="536" spans="1:5" ht="18.75">
      <c r="A536" s="1498" t="s">
        <v>1438</v>
      </c>
      <c r="B536" s="1518" t="s">
        <v>1759</v>
      </c>
      <c r="C536" s="1815" t="s">
        <v>178</v>
      </c>
      <c r="E536" s="1813"/>
    </row>
    <row r="537" spans="1:5" ht="19.5">
      <c r="A537" s="1498" t="s">
        <v>1439</v>
      </c>
      <c r="B537" s="1519" t="s">
        <v>1760</v>
      </c>
      <c r="C537" s="1815" t="s">
        <v>178</v>
      </c>
      <c r="E537" s="1813"/>
    </row>
    <row r="538" spans="1:5" ht="18.75">
      <c r="A538" s="1498" t="s">
        <v>1440</v>
      </c>
      <c r="B538" s="1518" t="s">
        <v>1761</v>
      </c>
      <c r="C538" s="1815" t="s">
        <v>178</v>
      </c>
      <c r="E538" s="1813"/>
    </row>
    <row r="539" spans="1:5" ht="18.75">
      <c r="A539" s="1498" t="s">
        <v>1441</v>
      </c>
      <c r="B539" s="1518" t="s">
        <v>1762</v>
      </c>
      <c r="C539" s="1815" t="s">
        <v>178</v>
      </c>
      <c r="E539" s="1813"/>
    </row>
    <row r="540" spans="1:5" ht="18.75">
      <c r="A540" s="1498" t="s">
        <v>1442</v>
      </c>
      <c r="B540" s="1518" t="s">
        <v>1763</v>
      </c>
      <c r="C540" s="1815" t="s">
        <v>178</v>
      </c>
      <c r="E540" s="1813"/>
    </row>
    <row r="541" spans="1:5" ht="18.75">
      <c r="A541" s="1498" t="s">
        <v>1443</v>
      </c>
      <c r="B541" s="1518" t="s">
        <v>1764</v>
      </c>
      <c r="C541" s="1815" t="s">
        <v>178</v>
      </c>
      <c r="E541" s="1813"/>
    </row>
    <row r="542" spans="1:5" ht="19.5" thickBot="1">
      <c r="A542" s="1498" t="s">
        <v>1444</v>
      </c>
      <c r="B542" s="1521" t="s">
        <v>1765</v>
      </c>
      <c r="C542" s="1815" t="s">
        <v>178</v>
      </c>
      <c r="E542" s="1813"/>
    </row>
    <row r="543" spans="1:5" ht="18.75">
      <c r="A543" s="1498" t="s">
        <v>1445</v>
      </c>
      <c r="B543" s="1517" t="s">
        <v>1766</v>
      </c>
      <c r="C543" s="1815" t="s">
        <v>178</v>
      </c>
      <c r="E543" s="1813"/>
    </row>
    <row r="544" spans="1:5" ht="18.75">
      <c r="A544" s="1498" t="s">
        <v>1446</v>
      </c>
      <c r="B544" s="1518" t="s">
        <v>1767</v>
      </c>
      <c r="C544" s="1815" t="s">
        <v>178</v>
      </c>
      <c r="E544" s="1813"/>
    </row>
    <row r="545" spans="1:5" ht="18.75">
      <c r="A545" s="1498" t="s">
        <v>1447</v>
      </c>
      <c r="B545" s="1518" t="s">
        <v>1768</v>
      </c>
      <c r="C545" s="1815" t="s">
        <v>178</v>
      </c>
      <c r="E545" s="1813"/>
    </row>
    <row r="546" spans="1:5" ht="18.75">
      <c r="A546" s="1498" t="s">
        <v>1448</v>
      </c>
      <c r="B546" s="1518" t="s">
        <v>1769</v>
      </c>
      <c r="C546" s="1815" t="s">
        <v>178</v>
      </c>
      <c r="E546" s="1813"/>
    </row>
    <row r="547" spans="1:5" ht="18.75">
      <c r="A547" s="1498" t="s">
        <v>1449</v>
      </c>
      <c r="B547" s="1518" t="s">
        <v>1770</v>
      </c>
      <c r="C547" s="1815" t="s">
        <v>178</v>
      </c>
      <c r="E547" s="1813"/>
    </row>
    <row r="548" spans="1:5" ht="18.75">
      <c r="A548" s="1498" t="s">
        <v>1450</v>
      </c>
      <c r="B548" s="1518" t="s">
        <v>1771</v>
      </c>
      <c r="C548" s="1815" t="s">
        <v>178</v>
      </c>
      <c r="E548" s="1813"/>
    </row>
    <row r="549" spans="1:5" ht="18.75">
      <c r="A549" s="1498" t="s">
        <v>1451</v>
      </c>
      <c r="B549" s="1518" t="s">
        <v>1772</v>
      </c>
      <c r="C549" s="1815" t="s">
        <v>178</v>
      </c>
      <c r="E549" s="1813"/>
    </row>
    <row r="550" spans="1:5" ht="18.75">
      <c r="A550" s="1498" t="s">
        <v>1452</v>
      </c>
      <c r="B550" s="1518" t="s">
        <v>1773</v>
      </c>
      <c r="C550" s="1815" t="s">
        <v>178</v>
      </c>
      <c r="E550" s="1813"/>
    </row>
    <row r="551" spans="1:5" ht="19.5">
      <c r="A551" s="1498" t="s">
        <v>1453</v>
      </c>
      <c r="B551" s="1519" t="s">
        <v>1774</v>
      </c>
      <c r="C551" s="1815" t="s">
        <v>178</v>
      </c>
      <c r="E551" s="1813"/>
    </row>
    <row r="552" spans="1:5" ht="18.75">
      <c r="A552" s="1498" t="s">
        <v>1454</v>
      </c>
      <c r="B552" s="1518" t="s">
        <v>1775</v>
      </c>
      <c r="C552" s="1815" t="s">
        <v>178</v>
      </c>
      <c r="E552" s="1813"/>
    </row>
    <row r="553" spans="1:5" ht="19.5" thickBot="1">
      <c r="A553" s="1498" t="s">
        <v>1455</v>
      </c>
      <c r="B553" s="1521" t="s">
        <v>1776</v>
      </c>
      <c r="C553" s="1815" t="s">
        <v>178</v>
      </c>
      <c r="E553" s="1813"/>
    </row>
    <row r="554" spans="1:5" ht="18.75">
      <c r="A554" s="1498" t="s">
        <v>1456</v>
      </c>
      <c r="B554" s="1517" t="s">
        <v>1777</v>
      </c>
      <c r="C554" s="1815" t="s">
        <v>178</v>
      </c>
      <c r="E554" s="1813"/>
    </row>
    <row r="555" spans="1:5" ht="18.75">
      <c r="A555" s="1498" t="s">
        <v>1457</v>
      </c>
      <c r="B555" s="1518" t="s">
        <v>1778</v>
      </c>
      <c r="C555" s="1815" t="s">
        <v>178</v>
      </c>
      <c r="E555" s="1813"/>
    </row>
    <row r="556" spans="1:5" ht="18.75">
      <c r="A556" s="1498" t="s">
        <v>1458</v>
      </c>
      <c r="B556" s="1518" t="s">
        <v>1779</v>
      </c>
      <c r="C556" s="1815" t="s">
        <v>178</v>
      </c>
      <c r="E556" s="1813"/>
    </row>
    <row r="557" spans="1:5" ht="18.75">
      <c r="A557" s="1498" t="s">
        <v>1459</v>
      </c>
      <c r="B557" s="1518" t="s">
        <v>1780</v>
      </c>
      <c r="C557" s="1815" t="s">
        <v>178</v>
      </c>
      <c r="E557" s="1813"/>
    </row>
    <row r="558" spans="1:5" ht="18.75">
      <c r="A558" s="1498" t="s">
        <v>1460</v>
      </c>
      <c r="B558" s="1518" t="s">
        <v>1781</v>
      </c>
      <c r="C558" s="1815" t="s">
        <v>178</v>
      </c>
      <c r="E558" s="1813"/>
    </row>
    <row r="559" spans="1:5" ht="19.5">
      <c r="A559" s="1498" t="s">
        <v>1461</v>
      </c>
      <c r="B559" s="1519" t="s">
        <v>1782</v>
      </c>
      <c r="C559" s="1815" t="s">
        <v>178</v>
      </c>
      <c r="E559" s="1813"/>
    </row>
    <row r="560" spans="1:5" ht="18.75">
      <c r="A560" s="1498" t="s">
        <v>1462</v>
      </c>
      <c r="B560" s="1518" t="s">
        <v>1783</v>
      </c>
      <c r="C560" s="1815" t="s">
        <v>178</v>
      </c>
      <c r="E560" s="1813"/>
    </row>
    <row r="561" spans="1:5" ht="18.75">
      <c r="A561" s="1498" t="s">
        <v>1463</v>
      </c>
      <c r="B561" s="1518" t="s">
        <v>1784</v>
      </c>
      <c r="C561" s="1815" t="s">
        <v>178</v>
      </c>
      <c r="E561" s="1813"/>
    </row>
    <row r="562" spans="1:5" ht="18.75">
      <c r="A562" s="1498" t="s">
        <v>1464</v>
      </c>
      <c r="B562" s="1518" t="s">
        <v>1785</v>
      </c>
      <c r="C562" s="1815" t="s">
        <v>178</v>
      </c>
      <c r="E562" s="1813"/>
    </row>
    <row r="563" spans="1:5" ht="18.75">
      <c r="A563" s="1498" t="s">
        <v>1465</v>
      </c>
      <c r="B563" s="1518" t="s">
        <v>1786</v>
      </c>
      <c r="C563" s="1815" t="s">
        <v>178</v>
      </c>
      <c r="E563" s="1813"/>
    </row>
    <row r="564" spans="1:5" ht="18.75">
      <c r="A564" s="1498" t="s">
        <v>1466</v>
      </c>
      <c r="B564" s="1523" t="s">
        <v>1787</v>
      </c>
      <c r="C564" s="1815" t="s">
        <v>178</v>
      </c>
      <c r="E564" s="1813"/>
    </row>
    <row r="565" spans="1:5" ht="19.5" thickBot="1">
      <c r="A565" s="1498" t="s">
        <v>1467</v>
      </c>
      <c r="B565" s="1521" t="s">
        <v>1788</v>
      </c>
      <c r="C565" s="1815" t="s">
        <v>178</v>
      </c>
      <c r="E565" s="1813"/>
    </row>
    <row r="566" spans="1:5" ht="18.75">
      <c r="A566" s="1498" t="s">
        <v>1468</v>
      </c>
      <c r="B566" s="1517" t="s">
        <v>1789</v>
      </c>
      <c r="C566" s="1815" t="s">
        <v>178</v>
      </c>
      <c r="E566" s="1813"/>
    </row>
    <row r="567" spans="1:5" ht="18.75">
      <c r="A567" s="1498" t="s">
        <v>1469</v>
      </c>
      <c r="B567" s="1518" t="s">
        <v>1790</v>
      </c>
      <c r="C567" s="1815" t="s">
        <v>178</v>
      </c>
      <c r="E567" s="1813"/>
    </row>
    <row r="568" spans="1:5" ht="18.75">
      <c r="A568" s="1498" t="s">
        <v>1470</v>
      </c>
      <c r="B568" s="1518" t="s">
        <v>1791</v>
      </c>
      <c r="C568" s="1815" t="s">
        <v>178</v>
      </c>
      <c r="E568" s="1813"/>
    </row>
    <row r="569" spans="1:5" ht="19.5">
      <c r="A569" s="1498" t="s">
        <v>1471</v>
      </c>
      <c r="B569" s="1519" t="s">
        <v>1792</v>
      </c>
      <c r="C569" s="1815" t="s">
        <v>178</v>
      </c>
      <c r="E569" s="1813"/>
    </row>
    <row r="570" spans="1:5" ht="18.75">
      <c r="A570" s="1498" t="s">
        <v>1472</v>
      </c>
      <c r="B570" s="1518" t="s">
        <v>1793</v>
      </c>
      <c r="C570" s="1815" t="s">
        <v>178</v>
      </c>
      <c r="E570" s="1813"/>
    </row>
    <row r="571" spans="1:5" ht="19.5" thickBot="1">
      <c r="A571" s="1498" t="s">
        <v>1473</v>
      </c>
      <c r="B571" s="1521" t="s">
        <v>1794</v>
      </c>
      <c r="C571" s="1815" t="s">
        <v>178</v>
      </c>
      <c r="E571" s="1813"/>
    </row>
    <row r="572" spans="1:5" ht="18.75">
      <c r="A572" s="1498" t="s">
        <v>1474</v>
      </c>
      <c r="B572" s="1524" t="s">
        <v>1795</v>
      </c>
      <c r="C572" s="1815" t="s">
        <v>178</v>
      </c>
      <c r="E572" s="1813"/>
    </row>
    <row r="573" spans="1:5" ht="18.75">
      <c r="A573" s="1498" t="s">
        <v>1475</v>
      </c>
      <c r="B573" s="1518" t="s">
        <v>1796</v>
      </c>
      <c r="C573" s="1815" t="s">
        <v>178</v>
      </c>
      <c r="E573" s="1813"/>
    </row>
    <row r="574" spans="1:5" ht="18.75">
      <c r="A574" s="1498" t="s">
        <v>1476</v>
      </c>
      <c r="B574" s="1518" t="s">
        <v>1797</v>
      </c>
      <c r="C574" s="1815" t="s">
        <v>178</v>
      </c>
      <c r="E574" s="1813"/>
    </row>
    <row r="575" spans="1:5" ht="18.75">
      <c r="A575" s="1498" t="s">
        <v>1477</v>
      </c>
      <c r="B575" s="1518" t="s">
        <v>1798</v>
      </c>
      <c r="C575" s="1815" t="s">
        <v>178</v>
      </c>
      <c r="E575" s="1813"/>
    </row>
    <row r="576" spans="1:5" ht="18.75">
      <c r="A576" s="1498" t="s">
        <v>1478</v>
      </c>
      <c r="B576" s="1518" t="s">
        <v>1799</v>
      </c>
      <c r="C576" s="1815" t="s">
        <v>178</v>
      </c>
      <c r="E576" s="1813"/>
    </row>
    <row r="577" spans="1:5" ht="18.75">
      <c r="A577" s="1498" t="s">
        <v>1479</v>
      </c>
      <c r="B577" s="1518" t="s">
        <v>1800</v>
      </c>
      <c r="C577" s="1815" t="s">
        <v>178</v>
      </c>
      <c r="E577" s="1813"/>
    </row>
    <row r="578" spans="1:5" ht="18.75">
      <c r="A578" s="1498" t="s">
        <v>1480</v>
      </c>
      <c r="B578" s="1518" t="s">
        <v>1801</v>
      </c>
      <c r="C578" s="1815" t="s">
        <v>178</v>
      </c>
      <c r="E578" s="1813"/>
    </row>
    <row r="579" spans="1:5" ht="19.5">
      <c r="A579" s="1498" t="s">
        <v>1481</v>
      </c>
      <c r="B579" s="1519" t="s">
        <v>1802</v>
      </c>
      <c r="C579" s="1815" t="s">
        <v>178</v>
      </c>
      <c r="E579" s="1813"/>
    </row>
    <row r="580" spans="1:5" ht="18.75">
      <c r="A580" s="1498" t="s">
        <v>1482</v>
      </c>
      <c r="B580" s="1518" t="s">
        <v>1803</v>
      </c>
      <c r="C580" s="1815" t="s">
        <v>178</v>
      </c>
      <c r="E580" s="1813"/>
    </row>
    <row r="581" spans="1:5" ht="18.75">
      <c r="A581" s="1498" t="s">
        <v>1483</v>
      </c>
      <c r="B581" s="1518" t="s">
        <v>1804</v>
      </c>
      <c r="C581" s="1815" t="s">
        <v>178</v>
      </c>
      <c r="E581" s="1813"/>
    </row>
    <row r="582" spans="1:5" ht="19.5" thickBot="1">
      <c r="A582" s="1498" t="s">
        <v>1484</v>
      </c>
      <c r="B582" s="1521" t="s">
        <v>1805</v>
      </c>
      <c r="C582" s="1815" t="s">
        <v>178</v>
      </c>
      <c r="E582" s="1813"/>
    </row>
    <row r="583" spans="1:5" ht="18.75">
      <c r="A583" s="1498" t="s">
        <v>1485</v>
      </c>
      <c r="B583" s="1524" t="s">
        <v>1806</v>
      </c>
      <c r="C583" s="1815" t="s">
        <v>178</v>
      </c>
      <c r="E583" s="1813"/>
    </row>
    <row r="584" spans="1:5" ht="18.75">
      <c r="A584" s="1498" t="s">
        <v>1486</v>
      </c>
      <c r="B584" s="1518" t="s">
        <v>1807</v>
      </c>
      <c r="C584" s="1815" t="s">
        <v>178</v>
      </c>
      <c r="E584" s="1813"/>
    </row>
    <row r="585" spans="1:5" ht="18.75">
      <c r="A585" s="1498" t="s">
        <v>1487</v>
      </c>
      <c r="B585" s="1518" t="s">
        <v>1808</v>
      </c>
      <c r="C585" s="1815" t="s">
        <v>178</v>
      </c>
      <c r="E585" s="1813"/>
    </row>
    <row r="586" spans="1:5" ht="18.75">
      <c r="A586" s="1498" t="s">
        <v>1488</v>
      </c>
      <c r="B586" s="1518" t="s">
        <v>1809</v>
      </c>
      <c r="C586" s="1815" t="s">
        <v>178</v>
      </c>
      <c r="E586" s="1813"/>
    </row>
    <row r="587" spans="1:5" ht="18.75">
      <c r="A587" s="1498" t="s">
        <v>1489</v>
      </c>
      <c r="B587" s="1518" t="s">
        <v>1810</v>
      </c>
      <c r="C587" s="1815" t="s">
        <v>178</v>
      </c>
      <c r="E587" s="1813"/>
    </row>
    <row r="588" spans="1:5" ht="18.75">
      <c r="A588" s="1498" t="s">
        <v>1490</v>
      </c>
      <c r="B588" s="1518" t="s">
        <v>1811</v>
      </c>
      <c r="C588" s="1815" t="s">
        <v>178</v>
      </c>
      <c r="E588" s="1813"/>
    </row>
    <row r="589" spans="1:5" ht="18.75">
      <c r="A589" s="1498" t="s">
        <v>1491</v>
      </c>
      <c r="B589" s="1518" t="s">
        <v>1812</v>
      </c>
      <c r="C589" s="1815" t="s">
        <v>178</v>
      </c>
      <c r="E589" s="1813"/>
    </row>
    <row r="590" spans="1:5" ht="18.75">
      <c r="A590" s="1498" t="s">
        <v>1492</v>
      </c>
      <c r="B590" s="1518" t="s">
        <v>1813</v>
      </c>
      <c r="C590" s="1815" t="s">
        <v>178</v>
      </c>
      <c r="E590" s="1813"/>
    </row>
    <row r="591" spans="1:5" ht="19.5">
      <c r="A591" s="1498" t="s">
        <v>1493</v>
      </c>
      <c r="B591" s="1519" t="s">
        <v>1814</v>
      </c>
      <c r="C591" s="1815" t="s">
        <v>178</v>
      </c>
      <c r="E591" s="1813"/>
    </row>
    <row r="592" spans="1:5" ht="18.75">
      <c r="A592" s="1498" t="s">
        <v>1494</v>
      </c>
      <c r="B592" s="1518" t="s">
        <v>1815</v>
      </c>
      <c r="C592" s="1815" t="s">
        <v>178</v>
      </c>
      <c r="E592" s="1813"/>
    </row>
    <row r="593" spans="1:5" ht="18.75">
      <c r="A593" s="1498" t="s">
        <v>1495</v>
      </c>
      <c r="B593" s="1518" t="s">
        <v>1816</v>
      </c>
      <c r="C593" s="1815" t="s">
        <v>178</v>
      </c>
      <c r="E593" s="1813"/>
    </row>
    <row r="594" spans="1:5" ht="18.75">
      <c r="A594" s="1498" t="s">
        <v>1496</v>
      </c>
      <c r="B594" s="1518" t="s">
        <v>1817</v>
      </c>
      <c r="C594" s="1815" t="s">
        <v>178</v>
      </c>
      <c r="E594" s="1813"/>
    </row>
    <row r="595" spans="1:5" ht="18.75">
      <c r="A595" s="1498" t="s">
        <v>1497</v>
      </c>
      <c r="B595" s="1518" t="s">
        <v>1818</v>
      </c>
      <c r="C595" s="1815" t="s">
        <v>178</v>
      </c>
      <c r="E595" s="1813"/>
    </row>
    <row r="596" spans="1:5" ht="18.75">
      <c r="A596" s="1498" t="s">
        <v>1498</v>
      </c>
      <c r="B596" s="1518" t="s">
        <v>1819</v>
      </c>
      <c r="C596" s="1815" t="s">
        <v>178</v>
      </c>
      <c r="E596" s="1813"/>
    </row>
    <row r="597" spans="1:5" ht="18.75">
      <c r="A597" s="1498" t="s">
        <v>1499</v>
      </c>
      <c r="B597" s="1518" t="s">
        <v>1820</v>
      </c>
      <c r="C597" s="1815" t="s">
        <v>178</v>
      </c>
      <c r="E597" s="1813"/>
    </row>
    <row r="598" spans="1:5" ht="18.75">
      <c r="A598" s="1498" t="s">
        <v>1500</v>
      </c>
      <c r="B598" s="1518" t="s">
        <v>1821</v>
      </c>
      <c r="C598" s="1815" t="s">
        <v>178</v>
      </c>
      <c r="E598" s="1813"/>
    </row>
    <row r="599" spans="1:5" ht="18.75">
      <c r="A599" s="1498" t="s">
        <v>1501</v>
      </c>
      <c r="B599" s="1518" t="s">
        <v>1822</v>
      </c>
      <c r="C599" s="1815" t="s">
        <v>178</v>
      </c>
      <c r="E599" s="1813"/>
    </row>
    <row r="600" spans="1:5" ht="19.5" thickBot="1">
      <c r="A600" s="1498" t="s">
        <v>1502</v>
      </c>
      <c r="B600" s="1525" t="s">
        <v>1823</v>
      </c>
      <c r="C600" s="1815" t="s">
        <v>178</v>
      </c>
      <c r="E600" s="1813"/>
    </row>
    <row r="601" spans="1:5" ht="18.75">
      <c r="A601" s="1498" t="s">
        <v>1503</v>
      </c>
      <c r="B601" s="1517" t="s">
        <v>1824</v>
      </c>
      <c r="C601" s="1815" t="s">
        <v>178</v>
      </c>
      <c r="E601" s="1813"/>
    </row>
    <row r="602" spans="1:5" ht="18.75">
      <c r="A602" s="1498" t="s">
        <v>1504</v>
      </c>
      <c r="B602" s="1518" t="s">
        <v>1825</v>
      </c>
      <c r="C602" s="1815" t="s">
        <v>178</v>
      </c>
      <c r="E602" s="1813"/>
    </row>
    <row r="603" spans="1:5" ht="18.75">
      <c r="A603" s="1498" t="s">
        <v>1505</v>
      </c>
      <c r="B603" s="1518" t="s">
        <v>1826</v>
      </c>
      <c r="C603" s="1815" t="s">
        <v>178</v>
      </c>
      <c r="E603" s="1813"/>
    </row>
    <row r="604" spans="1:5" ht="18.75">
      <c r="A604" s="1498" t="s">
        <v>1506</v>
      </c>
      <c r="B604" s="1518" t="s">
        <v>1827</v>
      </c>
      <c r="C604" s="1815" t="s">
        <v>178</v>
      </c>
      <c r="E604" s="1813"/>
    </row>
    <row r="605" spans="1:5" ht="19.5">
      <c r="A605" s="1498" t="s">
        <v>1507</v>
      </c>
      <c r="B605" s="1519" t="s">
        <v>1828</v>
      </c>
      <c r="C605" s="1815" t="s">
        <v>178</v>
      </c>
      <c r="E605" s="1813"/>
    </row>
    <row r="606" spans="1:5" ht="18.75">
      <c r="A606" s="1498" t="s">
        <v>1508</v>
      </c>
      <c r="B606" s="1518" t="s">
        <v>1829</v>
      </c>
      <c r="C606" s="1815" t="s">
        <v>178</v>
      </c>
      <c r="E606" s="1813"/>
    </row>
    <row r="607" spans="1:5" ht="19.5" thickBot="1">
      <c r="A607" s="1498" t="s">
        <v>1509</v>
      </c>
      <c r="B607" s="1521" t="s">
        <v>1830</v>
      </c>
      <c r="C607" s="1815" t="s">
        <v>178</v>
      </c>
      <c r="E607" s="1813"/>
    </row>
    <row r="608" spans="1:5" ht="18.75">
      <c r="A608" s="1498" t="s">
        <v>1510</v>
      </c>
      <c r="B608" s="1517" t="s">
        <v>1831</v>
      </c>
      <c r="C608" s="1815" t="s">
        <v>178</v>
      </c>
      <c r="E608" s="1813"/>
    </row>
    <row r="609" spans="1:5" ht="18.75">
      <c r="A609" s="1498" t="s">
        <v>1511</v>
      </c>
      <c r="B609" s="1518" t="s">
        <v>1690</v>
      </c>
      <c r="C609" s="1815" t="s">
        <v>178</v>
      </c>
      <c r="E609" s="1813"/>
    </row>
    <row r="610" spans="1:5" ht="18.75">
      <c r="A610" s="1498" t="s">
        <v>1512</v>
      </c>
      <c r="B610" s="1518" t="s">
        <v>1832</v>
      </c>
      <c r="C610" s="1815" t="s">
        <v>178</v>
      </c>
      <c r="E610" s="1813"/>
    </row>
    <row r="611" spans="1:5" ht="18.75">
      <c r="A611" s="1498" t="s">
        <v>1513</v>
      </c>
      <c r="B611" s="1518" t="s">
        <v>1833</v>
      </c>
      <c r="C611" s="1815" t="s">
        <v>178</v>
      </c>
      <c r="E611" s="1813"/>
    </row>
    <row r="612" spans="1:5" ht="18.75">
      <c r="A612" s="1498" t="s">
        <v>1514</v>
      </c>
      <c r="B612" s="1518" t="s">
        <v>1834</v>
      </c>
      <c r="C612" s="1815" t="s">
        <v>178</v>
      </c>
      <c r="E612" s="1813"/>
    </row>
    <row r="613" spans="1:5" ht="19.5">
      <c r="A613" s="1498" t="s">
        <v>1515</v>
      </c>
      <c r="B613" s="1519" t="s">
        <v>1835</v>
      </c>
      <c r="C613" s="1815" t="s">
        <v>178</v>
      </c>
      <c r="E613" s="1813"/>
    </row>
    <row r="614" spans="1:5" ht="18.75">
      <c r="A614" s="1498" t="s">
        <v>1516</v>
      </c>
      <c r="B614" s="1518" t="s">
        <v>1836</v>
      </c>
      <c r="C614" s="1815" t="s">
        <v>178</v>
      </c>
      <c r="E614" s="1813"/>
    </row>
    <row r="615" spans="1:5" ht="19.5" thickBot="1">
      <c r="A615" s="1498" t="s">
        <v>1517</v>
      </c>
      <c r="B615" s="1521" t="s">
        <v>1837</v>
      </c>
      <c r="C615" s="1815" t="s">
        <v>178</v>
      </c>
      <c r="E615" s="1813"/>
    </row>
    <row r="616" spans="1:5" ht="18.75">
      <c r="A616" s="1498" t="s">
        <v>1518</v>
      </c>
      <c r="B616" s="1517" t="s">
        <v>1838</v>
      </c>
      <c r="C616" s="1815" t="s">
        <v>178</v>
      </c>
      <c r="E616" s="1813"/>
    </row>
    <row r="617" spans="1:5" ht="18.75">
      <c r="A617" s="1498" t="s">
        <v>1519</v>
      </c>
      <c r="B617" s="1518" t="s">
        <v>1839</v>
      </c>
      <c r="C617" s="1815" t="s">
        <v>178</v>
      </c>
      <c r="E617" s="1813"/>
    </row>
    <row r="618" spans="1:5" ht="18.75">
      <c r="A618" s="1498" t="s">
        <v>1520</v>
      </c>
      <c r="B618" s="1518" t="s">
        <v>1840</v>
      </c>
      <c r="C618" s="1815" t="s">
        <v>178</v>
      </c>
      <c r="E618" s="1813"/>
    </row>
    <row r="619" spans="1:5" ht="18.75">
      <c r="A619" s="1498" t="s">
        <v>1521</v>
      </c>
      <c r="B619" s="1518" t="s">
        <v>1841</v>
      </c>
      <c r="C619" s="1815" t="s">
        <v>178</v>
      </c>
      <c r="E619" s="1813"/>
    </row>
    <row r="620" spans="1:5" ht="19.5">
      <c r="A620" s="1498" t="s">
        <v>1522</v>
      </c>
      <c r="B620" s="1519" t="s">
        <v>1842</v>
      </c>
      <c r="C620" s="1815" t="s">
        <v>178</v>
      </c>
      <c r="E620" s="1813"/>
    </row>
    <row r="621" spans="1:5" ht="18.75">
      <c r="A621" s="1498" t="s">
        <v>1523</v>
      </c>
      <c r="B621" s="1518" t="s">
        <v>1843</v>
      </c>
      <c r="C621" s="1815" t="s">
        <v>178</v>
      </c>
      <c r="E621" s="1813"/>
    </row>
    <row r="622" spans="1:5" ht="19.5" thickBot="1">
      <c r="A622" s="1498" t="s">
        <v>1524</v>
      </c>
      <c r="B622" s="1521" t="s">
        <v>1844</v>
      </c>
      <c r="C622" s="1815" t="s">
        <v>178</v>
      </c>
      <c r="E622" s="1813"/>
    </row>
    <row r="623" spans="1:5" ht="18.75">
      <c r="A623" s="1498" t="s">
        <v>1525</v>
      </c>
      <c r="B623" s="1517" t="s">
        <v>1845</v>
      </c>
      <c r="C623" s="1815" t="s">
        <v>178</v>
      </c>
      <c r="E623" s="1813"/>
    </row>
    <row r="624" spans="1:5" ht="18.75">
      <c r="A624" s="1498" t="s">
        <v>1526</v>
      </c>
      <c r="B624" s="1518" t="s">
        <v>1846</v>
      </c>
      <c r="C624" s="1815" t="s">
        <v>178</v>
      </c>
      <c r="E624" s="1813"/>
    </row>
    <row r="625" spans="1:5" ht="19.5">
      <c r="A625" s="1498" t="s">
        <v>1527</v>
      </c>
      <c r="B625" s="1519" t="s">
        <v>1847</v>
      </c>
      <c r="C625" s="1815" t="s">
        <v>178</v>
      </c>
      <c r="E625" s="1813"/>
    </row>
    <row r="626" spans="1:5" ht="19.5" thickBot="1">
      <c r="A626" s="1498" t="s">
        <v>1528</v>
      </c>
      <c r="B626" s="1521" t="s">
        <v>1848</v>
      </c>
      <c r="C626" s="1815" t="s">
        <v>178</v>
      </c>
      <c r="E626" s="1813"/>
    </row>
    <row r="627" spans="1:5" ht="18.75">
      <c r="A627" s="1498" t="s">
        <v>1529</v>
      </c>
      <c r="B627" s="1517" t="s">
        <v>1849</v>
      </c>
      <c r="C627" s="1815" t="s">
        <v>178</v>
      </c>
      <c r="E627" s="1813"/>
    </row>
    <row r="628" spans="1:5" ht="18.75">
      <c r="A628" s="1498" t="s">
        <v>1530</v>
      </c>
      <c r="B628" s="1518" t="s">
        <v>1850</v>
      </c>
      <c r="C628" s="1815" t="s">
        <v>178</v>
      </c>
      <c r="E628" s="1813"/>
    </row>
    <row r="629" spans="1:5" ht="18.75">
      <c r="A629" s="1498" t="s">
        <v>1531</v>
      </c>
      <c r="B629" s="1518" t="s">
        <v>1851</v>
      </c>
      <c r="C629" s="1815" t="s">
        <v>178</v>
      </c>
      <c r="E629" s="1813"/>
    </row>
    <row r="630" spans="1:5" ht="18.75">
      <c r="A630" s="1498" t="s">
        <v>1532</v>
      </c>
      <c r="B630" s="1518" t="s">
        <v>1852</v>
      </c>
      <c r="C630" s="1815" t="s">
        <v>178</v>
      </c>
      <c r="E630" s="1813"/>
    </row>
    <row r="631" spans="1:5" ht="18.75">
      <c r="A631" s="1498" t="s">
        <v>1533</v>
      </c>
      <c r="B631" s="1518" t="s">
        <v>1853</v>
      </c>
      <c r="C631" s="1815" t="s">
        <v>178</v>
      </c>
      <c r="E631" s="1813"/>
    </row>
    <row r="632" spans="1:5" ht="18.75">
      <c r="A632" s="1498" t="s">
        <v>1534</v>
      </c>
      <c r="B632" s="1518" t="s">
        <v>1854</v>
      </c>
      <c r="C632" s="1815" t="s">
        <v>178</v>
      </c>
      <c r="E632" s="1813"/>
    </row>
    <row r="633" spans="1:5" ht="18.75">
      <c r="A633" s="1498" t="s">
        <v>1535</v>
      </c>
      <c r="B633" s="1518" t="s">
        <v>1855</v>
      </c>
      <c r="C633" s="1815" t="s">
        <v>178</v>
      </c>
      <c r="E633" s="1813"/>
    </row>
    <row r="634" spans="1:5" ht="18.75">
      <c r="A634" s="1498" t="s">
        <v>1536</v>
      </c>
      <c r="B634" s="1518" t="s">
        <v>1856</v>
      </c>
      <c r="C634" s="1815" t="s">
        <v>178</v>
      </c>
      <c r="E634" s="1813"/>
    </row>
    <row r="635" spans="1:5" ht="19.5">
      <c r="A635" s="1498" t="s">
        <v>1537</v>
      </c>
      <c r="B635" s="1519" t="s">
        <v>1857</v>
      </c>
      <c r="C635" s="1815" t="s">
        <v>178</v>
      </c>
      <c r="E635" s="1813"/>
    </row>
    <row r="636" spans="1:5" ht="19.5" thickBot="1">
      <c r="A636" s="1498" t="s">
        <v>1538</v>
      </c>
      <c r="B636" s="1521" t="s">
        <v>1858</v>
      </c>
      <c r="C636" s="1815" t="s">
        <v>178</v>
      </c>
      <c r="E636" s="1813"/>
    </row>
    <row r="637" spans="1:5" ht="18.75">
      <c r="A637" s="1498" t="s">
        <v>1539</v>
      </c>
      <c r="B637" s="1517" t="s">
        <v>311</v>
      </c>
      <c r="C637" s="1815" t="s">
        <v>178</v>
      </c>
      <c r="E637" s="1813"/>
    </row>
    <row r="638" spans="1:5" ht="18.75">
      <c r="A638" s="1498" t="s">
        <v>1540</v>
      </c>
      <c r="B638" s="1518" t="s">
        <v>312</v>
      </c>
      <c r="C638" s="1815" t="s">
        <v>178</v>
      </c>
      <c r="E638" s="1813"/>
    </row>
    <row r="639" spans="1:5" ht="18.75">
      <c r="A639" s="1498" t="s">
        <v>1541</v>
      </c>
      <c r="B639" s="1518" t="s">
        <v>313</v>
      </c>
      <c r="C639" s="1815" t="s">
        <v>178</v>
      </c>
      <c r="E639" s="1813"/>
    </row>
    <row r="640" spans="1:5" ht="18.75">
      <c r="A640" s="1498" t="s">
        <v>1542</v>
      </c>
      <c r="B640" s="1518" t="s">
        <v>314</v>
      </c>
      <c r="C640" s="1815" t="s">
        <v>178</v>
      </c>
      <c r="E640" s="1813"/>
    </row>
    <row r="641" spans="1:5" ht="18.75">
      <c r="A641" s="1498" t="s">
        <v>1543</v>
      </c>
      <c r="B641" s="1518" t="s">
        <v>315</v>
      </c>
      <c r="C641" s="1815" t="s">
        <v>178</v>
      </c>
      <c r="E641" s="1813"/>
    </row>
    <row r="642" spans="1:5" ht="18.75">
      <c r="A642" s="1498" t="s">
        <v>1544</v>
      </c>
      <c r="B642" s="1518" t="s">
        <v>316</v>
      </c>
      <c r="C642" s="1815" t="s">
        <v>178</v>
      </c>
      <c r="E642" s="1813"/>
    </row>
    <row r="643" spans="1:5" ht="18.75">
      <c r="A643" s="1498" t="s">
        <v>1545</v>
      </c>
      <c r="B643" s="1518" t="s">
        <v>317</v>
      </c>
      <c r="C643" s="1815" t="s">
        <v>178</v>
      </c>
      <c r="E643" s="1813"/>
    </row>
    <row r="644" spans="1:5" ht="18.75">
      <c r="A644" s="1498" t="s">
        <v>1546</v>
      </c>
      <c r="B644" s="1518" t="s">
        <v>318</v>
      </c>
      <c r="C644" s="1815" t="s">
        <v>178</v>
      </c>
      <c r="E644" s="1813"/>
    </row>
    <row r="645" spans="1:5" ht="18.75">
      <c r="A645" s="1498" t="s">
        <v>1547</v>
      </c>
      <c r="B645" s="1518" t="s">
        <v>736</v>
      </c>
      <c r="C645" s="1815" t="s">
        <v>178</v>
      </c>
      <c r="E645" s="1813"/>
    </row>
    <row r="646" spans="1:5" ht="18.75">
      <c r="A646" s="1498" t="s">
        <v>1548</v>
      </c>
      <c r="B646" s="1518" t="s">
        <v>737</v>
      </c>
      <c r="C646" s="1815" t="s">
        <v>178</v>
      </c>
      <c r="E646" s="1813"/>
    </row>
    <row r="647" spans="1:5" ht="18.75">
      <c r="A647" s="1498" t="s">
        <v>1549</v>
      </c>
      <c r="B647" s="1518" t="s">
        <v>738</v>
      </c>
      <c r="C647" s="1815" t="s">
        <v>178</v>
      </c>
      <c r="E647" s="1813"/>
    </row>
    <row r="648" spans="1:5" ht="18.75">
      <c r="A648" s="1498" t="s">
        <v>1550</v>
      </c>
      <c r="B648" s="1518" t="s">
        <v>739</v>
      </c>
      <c r="C648" s="1815" t="s">
        <v>178</v>
      </c>
      <c r="E648" s="1813"/>
    </row>
    <row r="649" spans="1:5" ht="18.75">
      <c r="A649" s="1498" t="s">
        <v>1551</v>
      </c>
      <c r="B649" s="1518" t="s">
        <v>740</v>
      </c>
      <c r="C649" s="1815" t="s">
        <v>178</v>
      </c>
      <c r="E649" s="1813"/>
    </row>
    <row r="650" spans="1:5" ht="18.75">
      <c r="A650" s="1498" t="s">
        <v>1552</v>
      </c>
      <c r="B650" s="1518" t="s">
        <v>741</v>
      </c>
      <c r="C650" s="1815" t="s">
        <v>178</v>
      </c>
      <c r="E650" s="1813"/>
    </row>
    <row r="651" spans="1:5" ht="18.75">
      <c r="A651" s="1498" t="s">
        <v>1553</v>
      </c>
      <c r="B651" s="1518" t="s">
        <v>742</v>
      </c>
      <c r="C651" s="1815" t="s">
        <v>178</v>
      </c>
      <c r="E651" s="1813"/>
    </row>
    <row r="652" spans="1:5" ht="18.75">
      <c r="A652" s="1498" t="s">
        <v>1554</v>
      </c>
      <c r="B652" s="1518" t="s">
        <v>743</v>
      </c>
      <c r="C652" s="1815" t="s">
        <v>178</v>
      </c>
      <c r="E652" s="1813"/>
    </row>
    <row r="653" spans="1:5" ht="18.75">
      <c r="A653" s="1498" t="s">
        <v>1555</v>
      </c>
      <c r="B653" s="1518" t="s">
        <v>744</v>
      </c>
      <c r="C653" s="1815" t="s">
        <v>178</v>
      </c>
      <c r="E653" s="1813"/>
    </row>
    <row r="654" spans="1:5" ht="18.75">
      <c r="A654" s="1498" t="s">
        <v>1556</v>
      </c>
      <c r="B654" s="1518" t="s">
        <v>745</v>
      </c>
      <c r="C654" s="1815" t="s">
        <v>178</v>
      </c>
      <c r="E654" s="1813"/>
    </row>
    <row r="655" spans="1:5" ht="18.75">
      <c r="A655" s="1498" t="s">
        <v>1557</v>
      </c>
      <c r="B655" s="1518" t="s">
        <v>746</v>
      </c>
      <c r="C655" s="1815" t="s">
        <v>178</v>
      </c>
      <c r="E655" s="1813"/>
    </row>
    <row r="656" spans="1:5" ht="18.75">
      <c r="A656" s="1498" t="s">
        <v>1558</v>
      </c>
      <c r="B656" s="1518" t="s">
        <v>747</v>
      </c>
      <c r="C656" s="1815" t="s">
        <v>178</v>
      </c>
      <c r="E656" s="1813"/>
    </row>
    <row r="657" spans="1:5" ht="18.75">
      <c r="A657" s="1498" t="s">
        <v>1559</v>
      </c>
      <c r="B657" s="1518" t="s">
        <v>748</v>
      </c>
      <c r="C657" s="1815" t="s">
        <v>178</v>
      </c>
      <c r="E657" s="1813"/>
    </row>
    <row r="658" spans="1:5" ht="18.75">
      <c r="A658" s="1498" t="s">
        <v>1560</v>
      </c>
      <c r="B658" s="1518" t="s">
        <v>749</v>
      </c>
      <c r="C658" s="1815" t="s">
        <v>178</v>
      </c>
      <c r="E658" s="1813"/>
    </row>
    <row r="659" spans="1:5" ht="18.75">
      <c r="A659" s="1498" t="s">
        <v>1561</v>
      </c>
      <c r="B659" s="1518" t="s">
        <v>750</v>
      </c>
      <c r="C659" s="1815" t="s">
        <v>178</v>
      </c>
      <c r="E659" s="1813"/>
    </row>
    <row r="660" spans="1:5" ht="18.75">
      <c r="A660" s="1498" t="s">
        <v>1562</v>
      </c>
      <c r="B660" s="1518" t="s">
        <v>751</v>
      </c>
      <c r="C660" s="1815" t="s">
        <v>178</v>
      </c>
      <c r="E660" s="1813"/>
    </row>
    <row r="661" spans="1:5" ht="20.25" thickBot="1">
      <c r="A661" s="1498" t="s">
        <v>1563</v>
      </c>
      <c r="B661" s="1526" t="s">
        <v>752</v>
      </c>
      <c r="C661" s="1815" t="s">
        <v>178</v>
      </c>
      <c r="E661" s="1813"/>
    </row>
    <row r="662" spans="1:5" ht="18.75">
      <c r="A662" s="1498" t="s">
        <v>1564</v>
      </c>
      <c r="B662" s="1517" t="s">
        <v>1859</v>
      </c>
      <c r="C662" s="1815" t="s">
        <v>178</v>
      </c>
      <c r="E662" s="1813"/>
    </row>
    <row r="663" spans="1:5" ht="18.75">
      <c r="A663" s="1498" t="s">
        <v>1565</v>
      </c>
      <c r="B663" s="1518" t="s">
        <v>1860</v>
      </c>
      <c r="C663" s="1815" t="s">
        <v>178</v>
      </c>
      <c r="E663" s="1813"/>
    </row>
    <row r="664" spans="1:5" ht="18.75">
      <c r="A664" s="1498" t="s">
        <v>1566</v>
      </c>
      <c r="B664" s="1518" t="s">
        <v>1861</v>
      </c>
      <c r="C664" s="1815" t="s">
        <v>178</v>
      </c>
      <c r="E664" s="1813"/>
    </row>
    <row r="665" spans="1:5" ht="18.75">
      <c r="A665" s="1498" t="s">
        <v>1567</v>
      </c>
      <c r="B665" s="1518" t="s">
        <v>1862</v>
      </c>
      <c r="C665" s="1815" t="s">
        <v>178</v>
      </c>
      <c r="E665" s="1813"/>
    </row>
    <row r="666" spans="1:5" ht="18.75">
      <c r="A666" s="1498" t="s">
        <v>1568</v>
      </c>
      <c r="B666" s="1518" t="s">
        <v>1863</v>
      </c>
      <c r="C666" s="1815" t="s">
        <v>178</v>
      </c>
      <c r="E666" s="1813"/>
    </row>
    <row r="667" spans="1:5" ht="18.75">
      <c r="A667" s="1498" t="s">
        <v>1569</v>
      </c>
      <c r="B667" s="1518" t="s">
        <v>1864</v>
      </c>
      <c r="C667" s="1815" t="s">
        <v>178</v>
      </c>
      <c r="E667" s="1813"/>
    </row>
    <row r="668" spans="1:5" ht="18.75">
      <c r="A668" s="1498" t="s">
        <v>1570</v>
      </c>
      <c r="B668" s="1518" t="s">
        <v>1865</v>
      </c>
      <c r="C668" s="1815" t="s">
        <v>178</v>
      </c>
      <c r="E668" s="1813"/>
    </row>
    <row r="669" spans="1:5" ht="18.75">
      <c r="A669" s="1498" t="s">
        <v>1571</v>
      </c>
      <c r="B669" s="1518" t="s">
        <v>1866</v>
      </c>
      <c r="C669" s="1815" t="s">
        <v>178</v>
      </c>
      <c r="E669" s="1813"/>
    </row>
    <row r="670" spans="1:5" ht="18.75">
      <c r="A670" s="1498" t="s">
        <v>1572</v>
      </c>
      <c r="B670" s="1518" t="s">
        <v>1867</v>
      </c>
      <c r="C670" s="1815" t="s">
        <v>178</v>
      </c>
      <c r="E670" s="1813"/>
    </row>
    <row r="671" spans="1:5" ht="18.75">
      <c r="A671" s="1498" t="s">
        <v>1573</v>
      </c>
      <c r="B671" s="1518" t="s">
        <v>1868</v>
      </c>
      <c r="C671" s="1815" t="s">
        <v>178</v>
      </c>
      <c r="E671" s="1813"/>
    </row>
    <row r="672" spans="1:5" ht="18.75">
      <c r="A672" s="1498" t="s">
        <v>1574</v>
      </c>
      <c r="B672" s="1518" t="s">
        <v>1869</v>
      </c>
      <c r="C672" s="1815" t="s">
        <v>178</v>
      </c>
      <c r="E672" s="1813"/>
    </row>
    <row r="673" spans="1:5" ht="18.75">
      <c r="A673" s="1498" t="s">
        <v>1575</v>
      </c>
      <c r="B673" s="1518" t="s">
        <v>1870</v>
      </c>
      <c r="C673" s="1815" t="s">
        <v>178</v>
      </c>
      <c r="E673" s="1813"/>
    </row>
    <row r="674" spans="1:5" ht="18.75">
      <c r="A674" s="1498" t="s">
        <v>1576</v>
      </c>
      <c r="B674" s="1518" t="s">
        <v>1871</v>
      </c>
      <c r="C674" s="1815" t="s">
        <v>178</v>
      </c>
      <c r="E674" s="1813"/>
    </row>
    <row r="675" spans="1:5" ht="18.75">
      <c r="A675" s="1498" t="s">
        <v>1577</v>
      </c>
      <c r="B675" s="1518" t="s">
        <v>1872</v>
      </c>
      <c r="C675" s="1815" t="s">
        <v>178</v>
      </c>
      <c r="E675" s="1813"/>
    </row>
    <row r="676" spans="1:5" ht="18.75">
      <c r="A676" s="1498" t="s">
        <v>1578</v>
      </c>
      <c r="B676" s="1518" t="s">
        <v>1873</v>
      </c>
      <c r="C676" s="1815" t="s">
        <v>178</v>
      </c>
      <c r="E676" s="1813"/>
    </row>
    <row r="677" spans="1:5" ht="18.75">
      <c r="A677" s="1498" t="s">
        <v>1579</v>
      </c>
      <c r="B677" s="1518" t="s">
        <v>1874</v>
      </c>
      <c r="C677" s="1815" t="s">
        <v>178</v>
      </c>
      <c r="E677" s="1813"/>
    </row>
    <row r="678" spans="1:5" ht="18.75">
      <c r="A678" s="1498" t="s">
        <v>1580</v>
      </c>
      <c r="B678" s="1518" t="s">
        <v>1875</v>
      </c>
      <c r="C678" s="1815" t="s">
        <v>178</v>
      </c>
      <c r="E678" s="1813"/>
    </row>
    <row r="679" spans="1:5" ht="18.75">
      <c r="A679" s="1498" t="s">
        <v>1581</v>
      </c>
      <c r="B679" s="1518" t="s">
        <v>1876</v>
      </c>
      <c r="C679" s="1815" t="s">
        <v>178</v>
      </c>
      <c r="E679" s="1813"/>
    </row>
    <row r="680" spans="1:5" ht="18.75">
      <c r="A680" s="1498" t="s">
        <v>1582</v>
      </c>
      <c r="B680" s="1518" t="s">
        <v>1877</v>
      </c>
      <c r="C680" s="1815" t="s">
        <v>178</v>
      </c>
      <c r="E680" s="1813"/>
    </row>
    <row r="681" spans="1:5" ht="18.75">
      <c r="A681" s="1498" t="s">
        <v>1583</v>
      </c>
      <c r="B681" s="1518" t="s">
        <v>1878</v>
      </c>
      <c r="C681" s="1815" t="s">
        <v>178</v>
      </c>
      <c r="E681" s="1813"/>
    </row>
    <row r="682" spans="1:5" ht="18.75">
      <c r="A682" s="1498" t="s">
        <v>1584</v>
      </c>
      <c r="B682" s="1518" t="s">
        <v>1879</v>
      </c>
      <c r="C682" s="1815" t="s">
        <v>178</v>
      </c>
      <c r="E682" s="1813"/>
    </row>
    <row r="683" spans="1:5" ht="19.5" thickBot="1">
      <c r="A683" s="1498" t="s">
        <v>1585</v>
      </c>
      <c r="B683" s="1521" t="s">
        <v>1880</v>
      </c>
      <c r="C683" s="1815" t="s">
        <v>178</v>
      </c>
      <c r="E683" s="1813"/>
    </row>
    <row r="684" spans="1:5" ht="18.75">
      <c r="A684" s="1498" t="s">
        <v>1586</v>
      </c>
      <c r="B684" s="1517" t="s">
        <v>1881</v>
      </c>
      <c r="C684" s="1815" t="s">
        <v>178</v>
      </c>
      <c r="E684" s="1813"/>
    </row>
    <row r="685" spans="1:5" ht="18.75">
      <c r="A685" s="1498" t="s">
        <v>1587</v>
      </c>
      <c r="B685" s="1518" t="s">
        <v>1882</v>
      </c>
      <c r="C685" s="1815" t="s">
        <v>178</v>
      </c>
      <c r="E685" s="1813"/>
    </row>
    <row r="686" spans="1:5" ht="18.75">
      <c r="A686" s="1498" t="s">
        <v>1588</v>
      </c>
      <c r="B686" s="1518" t="s">
        <v>1883</v>
      </c>
      <c r="C686" s="1815" t="s">
        <v>178</v>
      </c>
      <c r="E686" s="1813"/>
    </row>
    <row r="687" spans="1:5" ht="18.75">
      <c r="A687" s="1498" t="s">
        <v>1589</v>
      </c>
      <c r="B687" s="1518" t="s">
        <v>1884</v>
      </c>
      <c r="C687" s="1815" t="s">
        <v>178</v>
      </c>
      <c r="E687" s="1813"/>
    </row>
    <row r="688" spans="1:5" ht="18.75">
      <c r="A688" s="1498" t="s">
        <v>1590</v>
      </c>
      <c r="B688" s="1518" t="s">
        <v>1885</v>
      </c>
      <c r="C688" s="1815" t="s">
        <v>178</v>
      </c>
      <c r="E688" s="1813"/>
    </row>
    <row r="689" spans="1:3" ht="18.75">
      <c r="A689" s="1498" t="s">
        <v>1591</v>
      </c>
      <c r="B689" s="1518" t="s">
        <v>1886</v>
      </c>
      <c r="C689" s="1815" t="s">
        <v>178</v>
      </c>
    </row>
    <row r="690" spans="1:3" ht="18.75">
      <c r="A690" s="1498" t="s">
        <v>1592</v>
      </c>
      <c r="B690" s="1518" t="s">
        <v>1887</v>
      </c>
      <c r="C690" s="1815" t="s">
        <v>178</v>
      </c>
    </row>
    <row r="691" spans="1:3" ht="18.75">
      <c r="A691" s="1498" t="s">
        <v>1593</v>
      </c>
      <c r="B691" s="1518" t="s">
        <v>1888</v>
      </c>
      <c r="C691" s="1815" t="s">
        <v>178</v>
      </c>
    </row>
    <row r="692" spans="1:3" ht="18.75">
      <c r="A692" s="1498" t="s">
        <v>1594</v>
      </c>
      <c r="B692" s="1518" t="s">
        <v>1889</v>
      </c>
      <c r="C692" s="1815" t="s">
        <v>178</v>
      </c>
    </row>
    <row r="693" spans="1:3" ht="19.5">
      <c r="A693" s="1498" t="s">
        <v>1595</v>
      </c>
      <c r="B693" s="1519" t="s">
        <v>1890</v>
      </c>
      <c r="C693" s="1815" t="s">
        <v>178</v>
      </c>
    </row>
    <row r="694" spans="1:3" ht="19.5" thickBot="1">
      <c r="A694" s="1498" t="s">
        <v>1596</v>
      </c>
      <c r="B694" s="1521" t="s">
        <v>1891</v>
      </c>
      <c r="C694" s="1815" t="s">
        <v>178</v>
      </c>
    </row>
    <row r="695" spans="1:3" ht="18.75">
      <c r="A695" s="1498" t="s">
        <v>1597</v>
      </c>
      <c r="B695" s="1517" t="s">
        <v>1892</v>
      </c>
      <c r="C695" s="1815" t="s">
        <v>178</v>
      </c>
    </row>
    <row r="696" spans="1:3" ht="18.75">
      <c r="A696" s="1498" t="s">
        <v>1598</v>
      </c>
      <c r="B696" s="1518" t="s">
        <v>1893</v>
      </c>
      <c r="C696" s="1815" t="s">
        <v>178</v>
      </c>
    </row>
    <row r="697" spans="1:3" ht="18.75">
      <c r="A697" s="1498" t="s">
        <v>1599</v>
      </c>
      <c r="B697" s="1518" t="s">
        <v>1894</v>
      </c>
      <c r="C697" s="1815" t="s">
        <v>178</v>
      </c>
    </row>
    <row r="698" spans="1:3" ht="18.75">
      <c r="A698" s="1498" t="s">
        <v>1600</v>
      </c>
      <c r="B698" s="1518" t="s">
        <v>1895</v>
      </c>
      <c r="C698" s="1815" t="s">
        <v>178</v>
      </c>
    </row>
    <row r="699" spans="1:3" ht="20.25" thickBot="1">
      <c r="A699" s="1498" t="s">
        <v>1601</v>
      </c>
      <c r="B699" s="1526" t="s">
        <v>1896</v>
      </c>
      <c r="C699" s="1815" t="s">
        <v>178</v>
      </c>
    </row>
    <row r="700" spans="1:3" ht="18.75">
      <c r="A700" s="1498" t="s">
        <v>1602</v>
      </c>
      <c r="B700" s="1517" t="s">
        <v>1897</v>
      </c>
      <c r="C700" s="1815" t="s">
        <v>178</v>
      </c>
    </row>
    <row r="701" spans="1:3" ht="18.75">
      <c r="A701" s="1498" t="s">
        <v>1603</v>
      </c>
      <c r="B701" s="1518" t="s">
        <v>1898</v>
      </c>
      <c r="C701" s="1815" t="s">
        <v>178</v>
      </c>
    </row>
    <row r="702" spans="1:3" ht="18.75">
      <c r="A702" s="1498" t="s">
        <v>1604</v>
      </c>
      <c r="B702" s="1518" t="s">
        <v>1899</v>
      </c>
      <c r="C702" s="1815" t="s">
        <v>178</v>
      </c>
    </row>
    <row r="703" spans="1:3" ht="18.75">
      <c r="A703" s="1498" t="s">
        <v>1605</v>
      </c>
      <c r="B703" s="1518" t="s">
        <v>1900</v>
      </c>
      <c r="C703" s="1815" t="s">
        <v>178</v>
      </c>
    </row>
    <row r="704" spans="1:3" ht="18.75">
      <c r="A704" s="1498" t="s">
        <v>1606</v>
      </c>
      <c r="B704" s="1518" t="s">
        <v>1901</v>
      </c>
      <c r="C704" s="1815" t="s">
        <v>178</v>
      </c>
    </row>
    <row r="705" spans="1:3" ht="18.75">
      <c r="A705" s="1498" t="s">
        <v>1607</v>
      </c>
      <c r="B705" s="1518" t="s">
        <v>1902</v>
      </c>
      <c r="C705" s="1815" t="s">
        <v>178</v>
      </c>
    </row>
    <row r="706" spans="1:3" ht="18.75">
      <c r="A706" s="1498" t="s">
        <v>1608</v>
      </c>
      <c r="B706" s="1518" t="s">
        <v>1903</v>
      </c>
      <c r="C706" s="1815" t="s">
        <v>178</v>
      </c>
    </row>
    <row r="707" spans="1:3" ht="18.75">
      <c r="A707" s="1498" t="s">
        <v>1609</v>
      </c>
      <c r="B707" s="1518" t="s">
        <v>1904</v>
      </c>
      <c r="C707" s="1815" t="s">
        <v>178</v>
      </c>
    </row>
    <row r="708" spans="1:3" ht="18.75">
      <c r="A708" s="1498" t="s">
        <v>1610</v>
      </c>
      <c r="B708" s="1518" t="s">
        <v>1905</v>
      </c>
      <c r="C708" s="1815" t="s">
        <v>178</v>
      </c>
    </row>
    <row r="709" spans="1:3" ht="18.75">
      <c r="A709" s="1498" t="s">
        <v>1611</v>
      </c>
      <c r="B709" s="1518" t="s">
        <v>1906</v>
      </c>
      <c r="C709" s="1815" t="s">
        <v>178</v>
      </c>
    </row>
    <row r="710" spans="1:3" ht="20.25" thickBot="1">
      <c r="A710" s="1498" t="s">
        <v>1612</v>
      </c>
      <c r="B710" s="1526" t="s">
        <v>1907</v>
      </c>
      <c r="C710" s="1815" t="s">
        <v>178</v>
      </c>
    </row>
    <row r="711" spans="1:3" ht="18.75">
      <c r="A711" s="1498" t="s">
        <v>1613</v>
      </c>
      <c r="B711" s="1517" t="s">
        <v>1908</v>
      </c>
      <c r="C711" s="1815" t="s">
        <v>178</v>
      </c>
    </row>
    <row r="712" spans="1:3" ht="18.75">
      <c r="A712" s="1498" t="s">
        <v>1614</v>
      </c>
      <c r="B712" s="1518" t="s">
        <v>1909</v>
      </c>
      <c r="C712" s="1815" t="s">
        <v>178</v>
      </c>
    </row>
    <row r="713" spans="1:3" ht="18.75">
      <c r="A713" s="1498" t="s">
        <v>1615</v>
      </c>
      <c r="B713" s="1518" t="s">
        <v>1910</v>
      </c>
      <c r="C713" s="1815" t="s">
        <v>178</v>
      </c>
    </row>
    <row r="714" spans="1:3" ht="18.75">
      <c r="A714" s="1498" t="s">
        <v>1616</v>
      </c>
      <c r="B714" s="1518" t="s">
        <v>1911</v>
      </c>
      <c r="C714" s="1815" t="s">
        <v>178</v>
      </c>
    </row>
    <row r="715" spans="1:3" ht="18.75">
      <c r="A715" s="1498" t="s">
        <v>1617</v>
      </c>
      <c r="B715" s="1518" t="s">
        <v>1912</v>
      </c>
      <c r="C715" s="1815" t="s">
        <v>178</v>
      </c>
    </row>
    <row r="716" spans="1:3" ht="18.75">
      <c r="A716" s="1498" t="s">
        <v>1618</v>
      </c>
      <c r="B716" s="1518" t="s">
        <v>1913</v>
      </c>
      <c r="C716" s="1815" t="s">
        <v>178</v>
      </c>
    </row>
    <row r="717" spans="1:3" ht="18.75">
      <c r="A717" s="1498" t="s">
        <v>1619</v>
      </c>
      <c r="B717" s="1518" t="s">
        <v>1914</v>
      </c>
      <c r="C717" s="1815" t="s">
        <v>178</v>
      </c>
    </row>
    <row r="718" spans="1:3" ht="18.75">
      <c r="A718" s="1498" t="s">
        <v>1620</v>
      </c>
      <c r="B718" s="1518" t="s">
        <v>1915</v>
      </c>
      <c r="C718" s="1815" t="s">
        <v>178</v>
      </c>
    </row>
    <row r="719" spans="1:3" ht="18.75">
      <c r="A719" s="1498" t="s">
        <v>1621</v>
      </c>
      <c r="B719" s="1518" t="s">
        <v>1916</v>
      </c>
      <c r="C719" s="1815" t="s">
        <v>178</v>
      </c>
    </row>
    <row r="720" spans="1:3" ht="20.25" thickBot="1">
      <c r="A720" s="1498" t="s">
        <v>1622</v>
      </c>
      <c r="B720" s="1526" t="s">
        <v>1917</v>
      </c>
      <c r="C720" s="1815" t="s">
        <v>178</v>
      </c>
    </row>
    <row r="721" spans="1:3" ht="18.75">
      <c r="A721" s="1498" t="s">
        <v>1623</v>
      </c>
      <c r="B721" s="1517" t="s">
        <v>1918</v>
      </c>
      <c r="C721" s="1815" t="s">
        <v>178</v>
      </c>
    </row>
    <row r="722" spans="1:3" ht="18.75">
      <c r="A722" s="1498" t="s">
        <v>1624</v>
      </c>
      <c r="B722" s="1518" t="s">
        <v>1919</v>
      </c>
      <c r="C722" s="1815" t="s">
        <v>178</v>
      </c>
    </row>
    <row r="723" spans="1:3" ht="18.75">
      <c r="A723" s="1498" t="s">
        <v>1625</v>
      </c>
      <c r="B723" s="1518" t="s">
        <v>1920</v>
      </c>
      <c r="C723" s="1815" t="s">
        <v>178</v>
      </c>
    </row>
    <row r="724" spans="1:3" ht="18.75">
      <c r="A724" s="1498" t="s">
        <v>1626</v>
      </c>
      <c r="B724" s="1518" t="s">
        <v>1921</v>
      </c>
      <c r="C724" s="1815" t="s">
        <v>178</v>
      </c>
    </row>
    <row r="725" spans="1:3" ht="20.25" thickBot="1">
      <c r="A725" s="1498" t="s">
        <v>1627</v>
      </c>
      <c r="B725" s="1526" t="s">
        <v>1922</v>
      </c>
      <c r="C725" s="1815" t="s">
        <v>178</v>
      </c>
    </row>
    <row r="726" spans="1:3" ht="19.5">
      <c r="A726" s="1817"/>
      <c r="B726" s="1818"/>
      <c r="C726" s="1815"/>
    </row>
    <row r="727" spans="1:3">
      <c r="A727" s="1527" t="s">
        <v>780</v>
      </c>
      <c r="B727" s="1527" t="s">
        <v>779</v>
      </c>
      <c r="C727" s="1528" t="s">
        <v>780</v>
      </c>
    </row>
    <row r="728" spans="1:3">
      <c r="A728" s="1819"/>
      <c r="B728" s="1529">
        <v>45322</v>
      </c>
      <c r="C728" s="1819" t="s">
        <v>1628</v>
      </c>
    </row>
    <row r="729" spans="1:3">
      <c r="A729" s="1819"/>
      <c r="B729" s="1529">
        <v>45351</v>
      </c>
      <c r="C729" s="1819" t="s">
        <v>1629</v>
      </c>
    </row>
    <row r="730" spans="1:3">
      <c r="A730" s="1819"/>
      <c r="B730" s="1529">
        <v>45382</v>
      </c>
      <c r="C730" s="1819" t="s">
        <v>1630</v>
      </c>
    </row>
    <row r="731" spans="1:3">
      <c r="A731" s="1819"/>
      <c r="B731" s="1529">
        <v>45412</v>
      </c>
      <c r="C731" s="1819" t="s">
        <v>1631</v>
      </c>
    </row>
    <row r="732" spans="1:3">
      <c r="A732" s="1819"/>
      <c r="B732" s="1529">
        <v>45443</v>
      </c>
      <c r="C732" s="1819" t="s">
        <v>1632</v>
      </c>
    </row>
    <row r="733" spans="1:3">
      <c r="A733" s="1819"/>
      <c r="B733" s="1529">
        <v>45473</v>
      </c>
      <c r="C733" s="1819" t="s">
        <v>1633</v>
      </c>
    </row>
    <row r="734" spans="1:3">
      <c r="A734" s="1819"/>
      <c r="B734" s="1529">
        <v>45504</v>
      </c>
      <c r="C734" s="1819" t="s">
        <v>1634</v>
      </c>
    </row>
    <row r="735" spans="1:3">
      <c r="A735" s="1819"/>
      <c r="B735" s="1529">
        <v>45535</v>
      </c>
      <c r="C735" s="1819" t="s">
        <v>1635</v>
      </c>
    </row>
    <row r="736" spans="1:3">
      <c r="A736" s="1819"/>
      <c r="B736" s="1529">
        <v>45565</v>
      </c>
      <c r="C736" s="1819" t="s">
        <v>1636</v>
      </c>
    </row>
    <row r="737" spans="1:3">
      <c r="A737" s="1819"/>
      <c r="B737" s="1529">
        <v>45596</v>
      </c>
      <c r="C737" s="1819" t="s">
        <v>1637</v>
      </c>
    </row>
    <row r="738" spans="1:3">
      <c r="A738" s="1819"/>
      <c r="B738" s="1529">
        <v>45626</v>
      </c>
      <c r="C738" s="1819" t="s">
        <v>1638</v>
      </c>
    </row>
    <row r="739" spans="1:3">
      <c r="A739" s="1819"/>
      <c r="B739" s="1529">
        <v>45657</v>
      </c>
      <c r="C739" s="1819" t="s">
        <v>1639</v>
      </c>
    </row>
  </sheetData>
  <sheetProtection password="81B0" sheet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266"/>
  <sheetViews>
    <sheetView topLeftCell="A122" zoomScale="75" zoomScaleNormal="75" workbookViewId="0">
      <selection activeCell="I12" sqref="I12:U152"/>
    </sheetView>
  </sheetViews>
  <sheetFormatPr defaultRowHeight="12.75"/>
  <cols>
    <col min="1" max="1" width="10.28515625" style="61" customWidth="1"/>
    <col min="2" max="2" width="9.7109375" style="61" customWidth="1"/>
    <col min="3" max="3" width="18.140625" style="61" customWidth="1"/>
    <col min="4" max="4" width="11.5703125" style="61" customWidth="1"/>
    <col min="5" max="5" width="13.85546875" style="61" customWidth="1"/>
    <col min="6" max="6" width="15.5703125" style="61" customWidth="1"/>
    <col min="7" max="7" width="12.140625" style="61" customWidth="1"/>
    <col min="8" max="8" width="12.7109375" style="61" customWidth="1"/>
    <col min="9" max="9" width="7.140625" style="62" customWidth="1"/>
    <col min="10" max="10" width="13.28515625" style="62" customWidth="1"/>
    <col min="11" max="11" width="90.42578125" style="63" customWidth="1"/>
    <col min="12" max="12" width="16.85546875" style="64" customWidth="1"/>
    <col min="13" max="13" width="23.140625" style="64" customWidth="1"/>
    <col min="14" max="18" width="15" style="64" customWidth="1"/>
    <col min="19" max="19" width="15" style="75" customWidth="1"/>
    <col min="20" max="20" width="2.28515625" style="65" customWidth="1"/>
    <col min="21" max="21" width="3.140625" style="65" customWidth="1"/>
    <col min="22" max="23" width="9.140625" style="65" customWidth="1"/>
    <col min="24" max="16384" width="9.140625" style="65"/>
  </cols>
  <sheetData>
    <row r="1" spans="1:21">
      <c r="A1" s="61" t="s">
        <v>694</v>
      </c>
      <c r="B1" s="61">
        <v>140</v>
      </c>
      <c r="I1" s="61"/>
    </row>
    <row r="2" spans="1:21">
      <c r="A2" s="61" t="s">
        <v>695</v>
      </c>
      <c r="B2" s="61" t="s">
        <v>2184</v>
      </c>
      <c r="I2" s="61"/>
    </row>
    <row r="3" spans="1:21">
      <c r="A3" s="61" t="s">
        <v>696</v>
      </c>
      <c r="B3" s="61" t="s">
        <v>2182</v>
      </c>
      <c r="I3" s="61"/>
    </row>
    <row r="4" spans="1:21" ht="15.75">
      <c r="A4" s="61" t="s">
        <v>697</v>
      </c>
      <c r="B4" s="61" t="s">
        <v>2173</v>
      </c>
      <c r="C4" s="66"/>
      <c r="I4" s="61"/>
    </row>
    <row r="5" spans="1:21" ht="31.5" customHeight="1">
      <c r="A5" s="61" t="s">
        <v>698</v>
      </c>
      <c r="B5" s="78"/>
      <c r="C5" s="78"/>
    </row>
    <row r="6" spans="1:21">
      <c r="A6" s="67"/>
      <c r="B6" s="68"/>
    </row>
    <row r="8" spans="1:21">
      <c r="B8" s="61" t="s">
        <v>2183</v>
      </c>
      <c r="I8" s="61"/>
    </row>
    <row r="9" spans="1:21">
      <c r="I9" s="61"/>
    </row>
    <row r="10" spans="1:21">
      <c r="I10" s="61"/>
    </row>
    <row r="11" spans="1:21" ht="18.75">
      <c r="A11" s="61" t="s">
        <v>777</v>
      </c>
      <c r="I11" s="69"/>
      <c r="J11" s="69"/>
      <c r="K11" s="69"/>
      <c r="L11" s="70"/>
      <c r="M11" s="70"/>
      <c r="N11" s="70"/>
      <c r="O11" s="70"/>
      <c r="P11" s="70"/>
      <c r="Q11" s="70"/>
      <c r="R11" s="70"/>
      <c r="S11" s="76"/>
      <c r="T11" s="71"/>
      <c r="U11" s="71"/>
    </row>
    <row r="12" spans="1:21" ht="15.75">
      <c r="A12" s="61">
        <v>1</v>
      </c>
      <c r="I12" s="6"/>
      <c r="J12" s="6"/>
      <c r="K12" s="517"/>
      <c r="L12" s="38"/>
      <c r="M12" s="38"/>
      <c r="N12" s="38"/>
      <c r="O12" s="38"/>
      <c r="P12" s="38"/>
      <c r="Q12" s="38"/>
      <c r="R12" s="38"/>
      <c r="S12" s="38"/>
      <c r="T12" s="7" t="str">
        <f>(IF($E148&lt;&gt;0,$M$2,IF($L148&lt;&gt;0,$M$2,"")))</f>
        <v/>
      </c>
      <c r="U12" s="8"/>
    </row>
    <row r="13" spans="1:21" ht="15.75">
      <c r="A13" s="61">
        <v>2</v>
      </c>
      <c r="I13" s="6"/>
      <c r="J13" s="1353"/>
      <c r="K13" s="1354"/>
      <c r="L13" s="38"/>
      <c r="M13" s="38"/>
      <c r="N13" s="38"/>
      <c r="O13" s="38"/>
      <c r="P13" s="38"/>
      <c r="Q13" s="38"/>
      <c r="R13" s="38"/>
      <c r="S13" s="38"/>
      <c r="T13" s="7" t="str">
        <f>(IF($E148&lt;&gt;0,$M$2,IF($L148&lt;&gt;0,$M$2,"")))</f>
        <v/>
      </c>
      <c r="U13" s="8"/>
    </row>
    <row r="14" spans="1:21" ht="37.5" customHeight="1">
      <c r="A14" s="61">
        <v>3</v>
      </c>
      <c r="H14" s="1447"/>
      <c r="I14" s="1945">
        <f>$B$7</f>
        <v>0</v>
      </c>
      <c r="J14" s="1946"/>
      <c r="K14" s="1946"/>
      <c r="L14" s="242"/>
      <c r="M14" s="242"/>
      <c r="N14" s="237"/>
      <c r="O14" s="237"/>
      <c r="P14" s="237"/>
      <c r="Q14" s="237"/>
      <c r="R14" s="237"/>
      <c r="S14" s="237"/>
      <c r="T14" s="7" t="str">
        <f>(IF($E148&lt;&gt;0,$M$2,IF($L148&lt;&gt;0,$M$2,"")))</f>
        <v/>
      </c>
      <c r="U14" s="8"/>
    </row>
    <row r="15" spans="1:21" ht="15.75">
      <c r="A15" s="61">
        <v>4</v>
      </c>
      <c r="I15" s="228"/>
      <c r="J15" s="391"/>
      <c r="K15" s="400"/>
      <c r="L15" s="406" t="s">
        <v>458</v>
      </c>
      <c r="M15" s="406" t="s">
        <v>820</v>
      </c>
      <c r="N15" s="237"/>
      <c r="O15" s="1350" t="s">
        <v>1235</v>
      </c>
      <c r="P15" s="1351"/>
      <c r="Q15" s="1352"/>
      <c r="R15" s="237"/>
      <c r="S15" s="237"/>
      <c r="T15" s="7" t="str">
        <f>(IF($E148&lt;&gt;0,$M$2,IF($L148&lt;&gt;0,$M$2,"")))</f>
        <v/>
      </c>
      <c r="U15" s="8"/>
    </row>
    <row r="16" spans="1:21" ht="18.75" customHeight="1">
      <c r="A16" s="61">
        <v>5</v>
      </c>
      <c r="I16" s="1937">
        <f>$B$9</f>
        <v>0</v>
      </c>
      <c r="J16" s="1938"/>
      <c r="K16" s="1939"/>
      <c r="L16" s="115">
        <f>$E$9</f>
        <v>0</v>
      </c>
      <c r="M16" s="226">
        <f>$F$9</f>
        <v>0</v>
      </c>
      <c r="N16" s="237"/>
      <c r="O16" s="237"/>
      <c r="P16" s="237"/>
      <c r="Q16" s="237"/>
      <c r="R16" s="237"/>
      <c r="S16" s="237"/>
      <c r="T16" s="7" t="str">
        <f>(IF($E148&lt;&gt;0,$M$2,IF($L148&lt;&gt;0,$M$2,"")))</f>
        <v/>
      </c>
      <c r="U16" s="8"/>
    </row>
    <row r="17" spans="1:21" ht="15.75">
      <c r="A17" s="61">
        <v>6</v>
      </c>
      <c r="I17" s="227">
        <f>$B$10</f>
        <v>0</v>
      </c>
      <c r="J17" s="228"/>
      <c r="K17" s="229"/>
      <c r="L17" s="237"/>
      <c r="M17" s="237"/>
      <c r="N17" s="237"/>
      <c r="O17" s="237"/>
      <c r="P17" s="237"/>
      <c r="Q17" s="237"/>
      <c r="R17" s="237"/>
      <c r="S17" s="237"/>
      <c r="T17" s="7" t="str">
        <f>(IF($E148&lt;&gt;0,$M$2,IF($L148&lt;&gt;0,$M$2,"")))</f>
        <v/>
      </c>
      <c r="U17" s="8"/>
    </row>
    <row r="18" spans="1:21" ht="15.75">
      <c r="A18" s="61">
        <v>7</v>
      </c>
      <c r="I18" s="227"/>
      <c r="J18" s="228"/>
      <c r="K18" s="229"/>
      <c r="L18" s="237"/>
      <c r="M18" s="237"/>
      <c r="N18" s="237"/>
      <c r="O18" s="237"/>
      <c r="P18" s="237"/>
      <c r="Q18" s="237"/>
      <c r="R18" s="237"/>
      <c r="S18" s="237"/>
      <c r="T18" s="7" t="str">
        <f>(IF($E148&lt;&gt;0,$M$2,IF($L148&lt;&gt;0,$M$2,"")))</f>
        <v/>
      </c>
      <c r="U18" s="8"/>
    </row>
    <row r="19" spans="1:21" ht="18.75" customHeight="1">
      <c r="A19" s="61">
        <v>8</v>
      </c>
      <c r="I19" s="2005">
        <f>$B$12</f>
        <v>0</v>
      </c>
      <c r="J19" s="2006"/>
      <c r="K19" s="2007"/>
      <c r="L19" s="410" t="s">
        <v>875</v>
      </c>
      <c r="M19" s="1348">
        <f>$F$12</f>
        <v>0</v>
      </c>
      <c r="N19" s="237"/>
      <c r="O19" s="237"/>
      <c r="P19" s="237"/>
      <c r="Q19" s="237"/>
      <c r="R19" s="237"/>
      <c r="S19" s="237"/>
      <c r="T19" s="7" t="str">
        <f>(IF($E148&lt;&gt;0,$M$2,IF($L148&lt;&gt;0,$M$2,"")))</f>
        <v/>
      </c>
      <c r="U19" s="8"/>
    </row>
    <row r="20" spans="1:21" ht="15.75">
      <c r="A20" s="61">
        <v>9</v>
      </c>
      <c r="I20" s="233">
        <f>$B$13</f>
        <v>0</v>
      </c>
      <c r="J20" s="228"/>
      <c r="K20" s="229"/>
      <c r="L20" s="1349"/>
      <c r="M20" s="242"/>
      <c r="N20" s="237"/>
      <c r="O20" s="237"/>
      <c r="P20" s="237"/>
      <c r="Q20" s="237"/>
      <c r="R20" s="237"/>
      <c r="S20" s="237"/>
      <c r="T20" s="7" t="str">
        <f>(IF($E148&lt;&gt;0,$M$2,IF($L148&lt;&gt;0,$M$2,"")))</f>
        <v/>
      </c>
      <c r="U20" s="8"/>
    </row>
    <row r="21" spans="1:21" ht="19.5">
      <c r="A21" s="61">
        <v>10</v>
      </c>
      <c r="I21" s="236"/>
      <c r="J21" s="237"/>
      <c r="K21" s="124" t="s">
        <v>876</v>
      </c>
      <c r="L21" s="238">
        <f>$E$15</f>
        <v>0</v>
      </c>
      <c r="M21" s="414">
        <f>$F$15</f>
        <v>0</v>
      </c>
      <c r="N21" s="218"/>
      <c r="O21" s="218"/>
      <c r="P21" s="218"/>
      <c r="Q21" s="218"/>
      <c r="R21" s="218"/>
      <c r="S21" s="218"/>
      <c r="T21" s="7" t="str">
        <f>(IF($E148&lt;&gt;0,$M$2,IF($L148&lt;&gt;0,$M$2,"")))</f>
        <v/>
      </c>
      <c r="U21" s="8"/>
    </row>
    <row r="22" spans="1:21" ht="16.5" thickBot="1">
      <c r="A22" s="61">
        <v>11</v>
      </c>
      <c r="I22" s="228"/>
      <c r="J22" s="391"/>
      <c r="K22" s="400"/>
      <c r="L22" s="237"/>
      <c r="M22" s="409"/>
      <c r="N22" s="409"/>
      <c r="O22" s="409"/>
      <c r="P22" s="409"/>
      <c r="Q22" s="409"/>
      <c r="R22" s="409"/>
      <c r="S22" s="1365" t="s">
        <v>459</v>
      </c>
      <c r="T22" s="7" t="str">
        <f>(IF($E148&lt;&gt;0,$M$2,IF($L148&lt;&gt;0,$M$2,"")))</f>
        <v/>
      </c>
      <c r="U22" s="8"/>
    </row>
    <row r="23" spans="1:21" ht="19.5" customHeight="1">
      <c r="A23" s="61">
        <v>12</v>
      </c>
      <c r="I23" s="247"/>
      <c r="J23" s="248"/>
      <c r="K23" s="249" t="s">
        <v>699</v>
      </c>
      <c r="L23" s="1981" t="str">
        <f>CONCATENATE("Уточнен план ",$C$3)</f>
        <v xml:space="preserve">Уточнен план </v>
      </c>
      <c r="M23" s="1982"/>
      <c r="N23" s="1982"/>
      <c r="O23" s="1983"/>
      <c r="P23" s="1990" t="str">
        <f>CONCATENATE("Отчет ",$C$3)</f>
        <v xml:space="preserve">Отчет </v>
      </c>
      <c r="Q23" s="1991"/>
      <c r="R23" s="1991"/>
      <c r="S23" s="1992"/>
      <c r="T23" s="7" t="str">
        <f>(IF($E148&lt;&gt;0,$M$2,IF($L148&lt;&gt;0,$M$2,"")))</f>
        <v/>
      </c>
      <c r="U23" s="8"/>
    </row>
    <row r="24" spans="1:21" ht="58.5" customHeight="1" thickBot="1">
      <c r="A24" s="61">
        <v>13</v>
      </c>
      <c r="I24" s="250" t="s">
        <v>62</v>
      </c>
      <c r="J24" s="251" t="s">
        <v>460</v>
      </c>
      <c r="K24" s="252" t="s">
        <v>700</v>
      </c>
      <c r="L24" s="1391">
        <f>$E$20</f>
        <v>0</v>
      </c>
      <c r="M24" s="1395">
        <f>$F$20</f>
        <v>0</v>
      </c>
      <c r="N24" s="1396">
        <f>$G$20</f>
        <v>0</v>
      </c>
      <c r="O24" s="1397">
        <f>$H$20</f>
        <v>0</v>
      </c>
      <c r="P24" s="253">
        <f>$I$20</f>
        <v>0</v>
      </c>
      <c r="Q24" s="254">
        <f>$J$20</f>
        <v>0</v>
      </c>
      <c r="R24" s="255">
        <f>$K$20</f>
        <v>0</v>
      </c>
      <c r="S24" s="1675">
        <f>$L$20</f>
        <v>0</v>
      </c>
      <c r="T24" s="7" t="str">
        <f>(IF($E148&lt;&gt;0,$M$2,IF($L148&lt;&gt;0,$M$2,"")))</f>
        <v/>
      </c>
      <c r="U24" s="8"/>
    </row>
    <row r="25" spans="1:21" ht="18.75">
      <c r="A25" s="61">
        <v>14</v>
      </c>
      <c r="I25" s="258"/>
      <c r="J25" s="259"/>
      <c r="K25" s="260" t="s">
        <v>729</v>
      </c>
      <c r="L25" s="1442">
        <f>$E$21</f>
        <v>0</v>
      </c>
      <c r="M25" s="143">
        <f>$F$21</f>
        <v>0</v>
      </c>
      <c r="N25" s="144">
        <f>$G$21</f>
        <v>0</v>
      </c>
      <c r="O25" s="145">
        <f>$H$21</f>
        <v>0</v>
      </c>
      <c r="P25" s="261">
        <f>$I$21</f>
        <v>0</v>
      </c>
      <c r="Q25" s="262">
        <f>$J$21</f>
        <v>0</v>
      </c>
      <c r="R25" s="263" t="str">
        <f>$K$21</f>
        <v>ФИНАНСОВО-ПРАВНА ФОРМА</v>
      </c>
      <c r="S25" s="264">
        <f>$L$21</f>
        <v>0</v>
      </c>
      <c r="T25" s="7" t="str">
        <f>(IF($E148&lt;&gt;0,$M$2,IF($L148&lt;&gt;0,$M$2,"")))</f>
        <v/>
      </c>
      <c r="U25" s="8"/>
    </row>
    <row r="26" spans="1:21" ht="15.75">
      <c r="A26" s="61">
        <v>15</v>
      </c>
      <c r="I26" s="1439"/>
      <c r="J26" s="1540" t="e">
        <f>VLOOKUP(K26,OP_LIST2,2,FALSE)</f>
        <v>#N/A</v>
      </c>
      <c r="K26" s="1445"/>
      <c r="L26" s="389"/>
      <c r="M26" s="1429"/>
      <c r="N26" s="1430"/>
      <c r="O26" s="1431"/>
      <c r="P26" s="1429"/>
      <c r="Q26" s="1430"/>
      <c r="R26" s="1431"/>
      <c r="S26" s="1428"/>
      <c r="T26" s="7" t="str">
        <f>(IF($E148&lt;&gt;0,$M$2,IF($L148&lt;&gt;0,$M$2,"")))</f>
        <v/>
      </c>
      <c r="U26" s="8"/>
    </row>
    <row r="27" spans="1:21" ht="15.75">
      <c r="A27" s="61">
        <v>16</v>
      </c>
      <c r="I27" s="1713" t="s">
        <v>2056</v>
      </c>
      <c r="J27" s="1446">
        <f>VLOOKUP(K28,EBK_DEIN2,2,FALSE)</f>
        <v>0</v>
      </c>
      <c r="K27" s="1445" t="s">
        <v>778</v>
      </c>
      <c r="L27" s="389"/>
      <c r="M27" s="1432"/>
      <c r="N27" s="1433"/>
      <c r="O27" s="1434"/>
      <c r="P27" s="1432"/>
      <c r="Q27" s="1433"/>
      <c r="R27" s="1434"/>
      <c r="S27" s="1428"/>
      <c r="T27" s="7" t="str">
        <f>(IF($E148&lt;&gt;0,$M$2,IF($L148&lt;&gt;0,$M$2,"")))</f>
        <v/>
      </c>
      <c r="U27" s="8"/>
    </row>
    <row r="28" spans="1:21" ht="15.75">
      <c r="A28" s="61">
        <v>17</v>
      </c>
      <c r="I28" s="1438"/>
      <c r="J28" s="1531">
        <f>+J27</f>
        <v>0</v>
      </c>
      <c r="K28" s="1440" t="s">
        <v>370</v>
      </c>
      <c r="L28" s="389"/>
      <c r="M28" s="1432"/>
      <c r="N28" s="1433"/>
      <c r="O28" s="1434"/>
      <c r="P28" s="1432"/>
      <c r="Q28" s="1433"/>
      <c r="R28" s="1434"/>
      <c r="S28" s="1428"/>
      <c r="T28" s="7" t="str">
        <f>(IF($E148&lt;&gt;0,$M$2,IF($L148&lt;&gt;0,$M$2,"")))</f>
        <v/>
      </c>
      <c r="U28" s="8"/>
    </row>
    <row r="29" spans="1:21" ht="15.75">
      <c r="A29" s="61">
        <v>18</v>
      </c>
      <c r="I29" s="1443"/>
      <c r="J29" s="1441"/>
      <c r="K29" s="1444" t="s">
        <v>701</v>
      </c>
      <c r="L29" s="389"/>
      <c r="M29" s="1435"/>
      <c r="N29" s="1436"/>
      <c r="O29" s="1437"/>
      <c r="P29" s="1435"/>
      <c r="Q29" s="1436"/>
      <c r="R29" s="1437"/>
      <c r="S29" s="1428"/>
      <c r="T29" s="7" t="str">
        <f>(IF($E148&lt;&gt;0,$M$2,IF($L148&lt;&gt;0,$M$2,"")))</f>
        <v/>
      </c>
      <c r="U29" s="8"/>
    </row>
    <row r="30" spans="1:21" ht="19.5" customHeight="1">
      <c r="A30" s="61">
        <v>19</v>
      </c>
      <c r="I30" s="272">
        <v>100</v>
      </c>
      <c r="J30" s="1970" t="s">
        <v>730</v>
      </c>
      <c r="K30" s="1971"/>
      <c r="L30" s="273">
        <f t="shared" ref="L30:S30" si="0">SUM(L31:L32)</f>
        <v>0</v>
      </c>
      <c r="M30" s="274">
        <f t="shared" si="0"/>
        <v>0</v>
      </c>
      <c r="N30" s="275">
        <f t="shared" si="0"/>
        <v>0</v>
      </c>
      <c r="O30" s="276">
        <f>SUM(O31:O32)</f>
        <v>0</v>
      </c>
      <c r="P30" s="274">
        <f t="shared" si="0"/>
        <v>0</v>
      </c>
      <c r="Q30" s="275">
        <f t="shared" si="0"/>
        <v>0</v>
      </c>
      <c r="R30" s="276">
        <f t="shared" si="0"/>
        <v>0</v>
      </c>
      <c r="S30" s="273">
        <f t="shared" si="0"/>
        <v>0</v>
      </c>
      <c r="T30" s="12" t="str">
        <f>(IF($E30&lt;&gt;0,$M$2,IF($L30&lt;&gt;0,$M$2,"")))</f>
        <v/>
      </c>
      <c r="U30" s="13"/>
    </row>
    <row r="31" spans="1:21" ht="31.5" customHeight="1">
      <c r="A31" s="61">
        <v>20</v>
      </c>
      <c r="I31" s="278"/>
      <c r="J31" s="279">
        <v>101</v>
      </c>
      <c r="K31" s="280" t="s">
        <v>731</v>
      </c>
      <c r="L31" s="281">
        <f>M31+N31+O31</f>
        <v>0</v>
      </c>
      <c r="M31" s="152"/>
      <c r="N31" s="153"/>
      <c r="O31" s="1406"/>
      <c r="P31" s="152"/>
      <c r="Q31" s="153"/>
      <c r="R31" s="1406"/>
      <c r="S31" s="281">
        <f>P31+Q31+R31</f>
        <v>0</v>
      </c>
      <c r="T31" s="12" t="str">
        <f t="shared" ref="T31:T94" si="1">(IF($E31&lt;&gt;0,$M$2,IF($L31&lt;&gt;0,$M$2,"")))</f>
        <v/>
      </c>
      <c r="U31" s="13"/>
    </row>
    <row r="32" spans="1:21" ht="31.5" customHeight="1">
      <c r="A32" s="61">
        <v>21</v>
      </c>
      <c r="I32" s="278"/>
      <c r="J32" s="285">
        <v>102</v>
      </c>
      <c r="K32" s="286" t="s">
        <v>732</v>
      </c>
      <c r="L32" s="287">
        <f>M32+N32+O32</f>
        <v>0</v>
      </c>
      <c r="M32" s="173"/>
      <c r="N32" s="174"/>
      <c r="O32" s="1409"/>
      <c r="P32" s="173"/>
      <c r="Q32" s="174"/>
      <c r="R32" s="1409"/>
      <c r="S32" s="287">
        <f>P32+Q32+R32</f>
        <v>0</v>
      </c>
      <c r="T32" s="12" t="str">
        <f t="shared" si="1"/>
        <v/>
      </c>
      <c r="U32" s="13"/>
    </row>
    <row r="33" spans="1:21" ht="16.5" customHeight="1">
      <c r="A33" s="61">
        <v>22</v>
      </c>
      <c r="I33" s="272">
        <v>200</v>
      </c>
      <c r="J33" s="1966" t="s">
        <v>733</v>
      </c>
      <c r="K33" s="1967"/>
      <c r="L33" s="273">
        <f t="shared" ref="L33:S33" si="2">SUM(L34:L38)</f>
        <v>0</v>
      </c>
      <c r="M33" s="274">
        <f t="shared" si="2"/>
        <v>0</v>
      </c>
      <c r="N33" s="275">
        <f t="shared" si="2"/>
        <v>0</v>
      </c>
      <c r="O33" s="276">
        <f>SUM(O34:O38)</f>
        <v>0</v>
      </c>
      <c r="P33" s="274">
        <f t="shared" si="2"/>
        <v>0</v>
      </c>
      <c r="Q33" s="275">
        <f t="shared" si="2"/>
        <v>0</v>
      </c>
      <c r="R33" s="276">
        <f t="shared" si="2"/>
        <v>0</v>
      </c>
      <c r="S33" s="273">
        <f t="shared" si="2"/>
        <v>0</v>
      </c>
      <c r="T33" s="12" t="str">
        <f t="shared" si="1"/>
        <v/>
      </c>
      <c r="U33" s="13"/>
    </row>
    <row r="34" spans="1:21" ht="15.75">
      <c r="A34" s="61">
        <v>23</v>
      </c>
      <c r="I34" s="291"/>
      <c r="J34" s="279">
        <v>201</v>
      </c>
      <c r="K34" s="280" t="s">
        <v>734</v>
      </c>
      <c r="L34" s="281">
        <f>M34+N34+O34</f>
        <v>0</v>
      </c>
      <c r="M34" s="152"/>
      <c r="N34" s="153"/>
      <c r="O34" s="1406"/>
      <c r="P34" s="152"/>
      <c r="Q34" s="153"/>
      <c r="R34" s="1406"/>
      <c r="S34" s="281">
        <f>P34+Q34+R34</f>
        <v>0</v>
      </c>
      <c r="T34" s="12" t="str">
        <f t="shared" si="1"/>
        <v/>
      </c>
      <c r="U34" s="13"/>
    </row>
    <row r="35" spans="1:21" ht="15.75">
      <c r="A35" s="61">
        <v>24</v>
      </c>
      <c r="I35" s="292"/>
      <c r="J35" s="293">
        <v>202</v>
      </c>
      <c r="K35" s="294" t="s">
        <v>735</v>
      </c>
      <c r="L35" s="295">
        <f>M35+N35+O35</f>
        <v>0</v>
      </c>
      <c r="M35" s="158"/>
      <c r="N35" s="159"/>
      <c r="O35" s="1408"/>
      <c r="P35" s="158"/>
      <c r="Q35" s="159"/>
      <c r="R35" s="1408"/>
      <c r="S35" s="295">
        <f>P35+Q35+R35</f>
        <v>0</v>
      </c>
      <c r="T35" s="12" t="str">
        <f t="shared" si="1"/>
        <v/>
      </c>
      <c r="U35" s="13"/>
    </row>
    <row r="36" spans="1:21" ht="31.5">
      <c r="A36" s="61">
        <v>25</v>
      </c>
      <c r="I36" s="299"/>
      <c r="J36" s="293">
        <v>205</v>
      </c>
      <c r="K36" s="294" t="s">
        <v>586</v>
      </c>
      <c r="L36" s="295">
        <f>M36+N36+O36</f>
        <v>0</v>
      </c>
      <c r="M36" s="158"/>
      <c r="N36" s="159"/>
      <c r="O36" s="1408"/>
      <c r="P36" s="158"/>
      <c r="Q36" s="159"/>
      <c r="R36" s="1408"/>
      <c r="S36" s="295">
        <f>P36+Q36+R36</f>
        <v>0</v>
      </c>
      <c r="T36" s="12" t="str">
        <f t="shared" si="1"/>
        <v/>
      </c>
      <c r="U36" s="13"/>
    </row>
    <row r="37" spans="1:21" ht="15.75">
      <c r="A37" s="61">
        <v>26</v>
      </c>
      <c r="I37" s="299"/>
      <c r="J37" s="293">
        <v>208</v>
      </c>
      <c r="K37" s="300" t="s">
        <v>587</v>
      </c>
      <c r="L37" s="295">
        <f>M37+N37+O37</f>
        <v>0</v>
      </c>
      <c r="M37" s="158"/>
      <c r="N37" s="159"/>
      <c r="O37" s="1408"/>
      <c r="P37" s="158"/>
      <c r="Q37" s="159"/>
      <c r="R37" s="1408"/>
      <c r="S37" s="295">
        <f>P37+Q37+R37</f>
        <v>0</v>
      </c>
      <c r="T37" s="12" t="str">
        <f t="shared" si="1"/>
        <v/>
      </c>
      <c r="U37" s="13"/>
    </row>
    <row r="38" spans="1:21" ht="15.75">
      <c r="A38" s="61">
        <v>27</v>
      </c>
      <c r="I38" s="291"/>
      <c r="J38" s="285">
        <v>209</v>
      </c>
      <c r="K38" s="301" t="s">
        <v>588</v>
      </c>
      <c r="L38" s="287">
        <f>M38+N38+O38</f>
        <v>0</v>
      </c>
      <c r="M38" s="173"/>
      <c r="N38" s="174"/>
      <c r="O38" s="1409"/>
      <c r="P38" s="173"/>
      <c r="Q38" s="174"/>
      <c r="R38" s="1409"/>
      <c r="S38" s="287">
        <f>P38+Q38+R38</f>
        <v>0</v>
      </c>
      <c r="T38" s="12" t="str">
        <f t="shared" si="1"/>
        <v/>
      </c>
      <c r="U38" s="13"/>
    </row>
    <row r="39" spans="1:21" ht="15.75">
      <c r="A39" s="61">
        <v>28</v>
      </c>
      <c r="I39" s="272">
        <v>500</v>
      </c>
      <c r="J39" s="1968" t="s">
        <v>188</v>
      </c>
      <c r="K39" s="1969"/>
      <c r="L39" s="273">
        <f t="shared" ref="L39:S39" si="3">SUM(L40:L46)</f>
        <v>0</v>
      </c>
      <c r="M39" s="274">
        <f t="shared" si="3"/>
        <v>0</v>
      </c>
      <c r="N39" s="275">
        <f t="shared" si="3"/>
        <v>0</v>
      </c>
      <c r="O39" s="276">
        <f>SUM(O40:O46)</f>
        <v>0</v>
      </c>
      <c r="P39" s="274">
        <f t="shared" si="3"/>
        <v>0</v>
      </c>
      <c r="Q39" s="275">
        <f t="shared" si="3"/>
        <v>0</v>
      </c>
      <c r="R39" s="276">
        <f t="shared" si="3"/>
        <v>0</v>
      </c>
      <c r="S39" s="273">
        <f t="shared" si="3"/>
        <v>0</v>
      </c>
      <c r="T39" s="12" t="str">
        <f t="shared" si="1"/>
        <v/>
      </c>
      <c r="U39" s="13"/>
    </row>
    <row r="40" spans="1:21" ht="31.5">
      <c r="A40" s="61">
        <v>29</v>
      </c>
      <c r="I40" s="291"/>
      <c r="J40" s="302">
        <v>551</v>
      </c>
      <c r="K40" s="303" t="s">
        <v>189</v>
      </c>
      <c r="L40" s="281">
        <f t="shared" ref="L40:L47" si="4">M40+N40+O40</f>
        <v>0</v>
      </c>
      <c r="M40" s="152"/>
      <c r="N40" s="153"/>
      <c r="O40" s="1406"/>
      <c r="P40" s="152"/>
      <c r="Q40" s="153"/>
      <c r="R40" s="1406"/>
      <c r="S40" s="281">
        <f t="shared" ref="S40:S47" si="5">P40+Q40+R40</f>
        <v>0</v>
      </c>
      <c r="T40" s="12" t="str">
        <f t="shared" si="1"/>
        <v/>
      </c>
      <c r="U40" s="13"/>
    </row>
    <row r="41" spans="1:21" ht="31.5" customHeight="1">
      <c r="A41" s="61">
        <v>30</v>
      </c>
      <c r="I41" s="291"/>
      <c r="J41" s="304">
        <v>552</v>
      </c>
      <c r="K41" s="305" t="s">
        <v>894</v>
      </c>
      <c r="L41" s="295">
        <f t="shared" si="4"/>
        <v>0</v>
      </c>
      <c r="M41" s="158"/>
      <c r="N41" s="159"/>
      <c r="O41" s="1408"/>
      <c r="P41" s="158"/>
      <c r="Q41" s="159"/>
      <c r="R41" s="1408"/>
      <c r="S41" s="295">
        <f t="shared" si="5"/>
        <v>0</v>
      </c>
      <c r="T41" s="12" t="str">
        <f t="shared" si="1"/>
        <v/>
      </c>
      <c r="U41" s="13"/>
    </row>
    <row r="42" spans="1:21" ht="18.75" customHeight="1">
      <c r="A42" s="61">
        <v>31</v>
      </c>
      <c r="I42" s="306"/>
      <c r="J42" s="304">
        <v>558</v>
      </c>
      <c r="K42" s="307" t="s">
        <v>856</v>
      </c>
      <c r="L42" s="295">
        <f>M42+N42+O42</f>
        <v>0</v>
      </c>
      <c r="M42" s="484">
        <v>0</v>
      </c>
      <c r="N42" s="485">
        <v>0</v>
      </c>
      <c r="O42" s="160">
        <v>0</v>
      </c>
      <c r="P42" s="484">
        <v>0</v>
      </c>
      <c r="Q42" s="485">
        <v>0</v>
      </c>
      <c r="R42" s="160">
        <v>0</v>
      </c>
      <c r="S42" s="295">
        <f>P42+Q42+R42</f>
        <v>0</v>
      </c>
      <c r="T42" s="12" t="str">
        <f t="shared" si="1"/>
        <v/>
      </c>
      <c r="U42" s="13"/>
    </row>
    <row r="43" spans="1:21" ht="18.75" customHeight="1">
      <c r="A43" s="61">
        <v>31</v>
      </c>
      <c r="I43" s="306"/>
      <c r="J43" s="304">
        <v>560</v>
      </c>
      <c r="K43" s="307" t="s">
        <v>190</v>
      </c>
      <c r="L43" s="295">
        <f t="shared" si="4"/>
        <v>0</v>
      </c>
      <c r="M43" s="158"/>
      <c r="N43" s="159"/>
      <c r="O43" s="1408"/>
      <c r="P43" s="158"/>
      <c r="Q43" s="159"/>
      <c r="R43" s="1408"/>
      <c r="S43" s="295">
        <f t="shared" si="5"/>
        <v>0</v>
      </c>
      <c r="T43" s="12" t="str">
        <f t="shared" si="1"/>
        <v/>
      </c>
      <c r="U43" s="13"/>
    </row>
    <row r="44" spans="1:21" ht="18.75" customHeight="1">
      <c r="A44" s="61">
        <v>32</v>
      </c>
      <c r="I44" s="306"/>
      <c r="J44" s="304">
        <v>580</v>
      </c>
      <c r="K44" s="305" t="s">
        <v>191</v>
      </c>
      <c r="L44" s="295">
        <f t="shared" si="4"/>
        <v>0</v>
      </c>
      <c r="M44" s="158"/>
      <c r="N44" s="159"/>
      <c r="O44" s="1408"/>
      <c r="P44" s="158"/>
      <c r="Q44" s="159"/>
      <c r="R44" s="1408"/>
      <c r="S44" s="295">
        <f t="shared" si="5"/>
        <v>0</v>
      </c>
      <c r="T44" s="12" t="str">
        <f t="shared" si="1"/>
        <v/>
      </c>
      <c r="U44" s="13"/>
    </row>
    <row r="45" spans="1:21" ht="31.5" customHeight="1">
      <c r="A45" s="61">
        <v>33</v>
      </c>
      <c r="I45" s="291"/>
      <c r="J45" s="304">
        <v>588</v>
      </c>
      <c r="K45" s="305" t="s">
        <v>858</v>
      </c>
      <c r="L45" s="295">
        <f>M45+N45+O45</f>
        <v>0</v>
      </c>
      <c r="M45" s="484">
        <v>0</v>
      </c>
      <c r="N45" s="485">
        <v>0</v>
      </c>
      <c r="O45" s="160">
        <v>0</v>
      </c>
      <c r="P45" s="484">
        <v>0</v>
      </c>
      <c r="Q45" s="485">
        <v>0</v>
      </c>
      <c r="R45" s="160">
        <v>0</v>
      </c>
      <c r="S45" s="295">
        <f>P45+Q45+R45</f>
        <v>0</v>
      </c>
      <c r="T45" s="12" t="str">
        <f t="shared" si="1"/>
        <v/>
      </c>
      <c r="U45" s="13"/>
    </row>
    <row r="46" spans="1:21" ht="31.5">
      <c r="A46" s="61">
        <v>33</v>
      </c>
      <c r="I46" s="291"/>
      <c r="J46" s="308">
        <v>590</v>
      </c>
      <c r="K46" s="309" t="s">
        <v>192</v>
      </c>
      <c r="L46" s="287">
        <f t="shared" si="4"/>
        <v>0</v>
      </c>
      <c r="M46" s="173"/>
      <c r="N46" s="174"/>
      <c r="O46" s="1409"/>
      <c r="P46" s="173"/>
      <c r="Q46" s="174"/>
      <c r="R46" s="1409"/>
      <c r="S46" s="287">
        <f t="shared" si="5"/>
        <v>0</v>
      </c>
      <c r="T46" s="12" t="str">
        <f t="shared" si="1"/>
        <v/>
      </c>
      <c r="U46" s="13"/>
    </row>
    <row r="47" spans="1:21" ht="18.75" customHeight="1">
      <c r="A47" s="61">
        <v>34</v>
      </c>
      <c r="I47" s="272">
        <v>800</v>
      </c>
      <c r="J47" s="1964" t="s">
        <v>193</v>
      </c>
      <c r="K47" s="1965"/>
      <c r="L47" s="310">
        <f t="shared" si="4"/>
        <v>0</v>
      </c>
      <c r="M47" s="1410"/>
      <c r="N47" s="1411"/>
      <c r="O47" s="1412"/>
      <c r="P47" s="1410"/>
      <c r="Q47" s="1411"/>
      <c r="R47" s="1412"/>
      <c r="S47" s="310">
        <f t="shared" si="5"/>
        <v>0</v>
      </c>
      <c r="T47" s="12" t="str">
        <f t="shared" si="1"/>
        <v/>
      </c>
      <c r="U47" s="13"/>
    </row>
    <row r="48" spans="1:21" ht="15.75">
      <c r="A48" s="61">
        <v>35</v>
      </c>
      <c r="I48" s="272">
        <v>1000</v>
      </c>
      <c r="J48" s="1966" t="s">
        <v>194</v>
      </c>
      <c r="K48" s="1967"/>
      <c r="L48" s="310">
        <f t="shared" ref="L48:S48" si="6">SUM(L49:L65)</f>
        <v>0</v>
      </c>
      <c r="M48" s="274">
        <f t="shared" si="6"/>
        <v>0</v>
      </c>
      <c r="N48" s="275">
        <f t="shared" si="6"/>
        <v>0</v>
      </c>
      <c r="O48" s="276">
        <f>SUM(O49:O65)</f>
        <v>0</v>
      </c>
      <c r="P48" s="274">
        <f t="shared" si="6"/>
        <v>0</v>
      </c>
      <c r="Q48" s="275">
        <f t="shared" si="6"/>
        <v>0</v>
      </c>
      <c r="R48" s="276">
        <f t="shared" si="6"/>
        <v>0</v>
      </c>
      <c r="S48" s="310">
        <f t="shared" si="6"/>
        <v>0</v>
      </c>
      <c r="T48" s="12" t="str">
        <f t="shared" si="1"/>
        <v/>
      </c>
      <c r="U48" s="13"/>
    </row>
    <row r="49" spans="1:21" ht="18.75" customHeight="1">
      <c r="A49" s="61">
        <v>36</v>
      </c>
      <c r="I49" s="292"/>
      <c r="J49" s="279">
        <v>1011</v>
      </c>
      <c r="K49" s="311" t="s">
        <v>195</v>
      </c>
      <c r="L49" s="281">
        <f t="shared" ref="L49:L65" si="7">M49+N49+O49</f>
        <v>0</v>
      </c>
      <c r="M49" s="152"/>
      <c r="N49" s="153"/>
      <c r="O49" s="1406"/>
      <c r="P49" s="152"/>
      <c r="Q49" s="153"/>
      <c r="R49" s="1406"/>
      <c r="S49" s="281">
        <f t="shared" ref="S49:S65" si="8">P49+Q49+R49</f>
        <v>0</v>
      </c>
      <c r="T49" s="12" t="str">
        <f t="shared" si="1"/>
        <v/>
      </c>
      <c r="U49" s="13"/>
    </row>
    <row r="50" spans="1:21" ht="26.25" customHeight="1">
      <c r="A50" s="61">
        <v>37</v>
      </c>
      <c r="E50" s="72"/>
      <c r="I50" s="292"/>
      <c r="J50" s="293">
        <v>1012</v>
      </c>
      <c r="K50" s="294" t="s">
        <v>196</v>
      </c>
      <c r="L50" s="295">
        <f t="shared" si="7"/>
        <v>0</v>
      </c>
      <c r="M50" s="158"/>
      <c r="N50" s="159"/>
      <c r="O50" s="1408"/>
      <c r="P50" s="158"/>
      <c r="Q50" s="159"/>
      <c r="R50" s="1408"/>
      <c r="S50" s="295">
        <f t="shared" si="8"/>
        <v>0</v>
      </c>
      <c r="T50" s="12" t="str">
        <f t="shared" si="1"/>
        <v/>
      </c>
      <c r="U50" s="13"/>
    </row>
    <row r="51" spans="1:21" ht="15.75">
      <c r="A51" s="61">
        <v>38</v>
      </c>
      <c r="E51" s="72"/>
      <c r="I51" s="292"/>
      <c r="J51" s="293">
        <v>1013</v>
      </c>
      <c r="K51" s="294" t="s">
        <v>197</v>
      </c>
      <c r="L51" s="295">
        <f t="shared" si="7"/>
        <v>0</v>
      </c>
      <c r="M51" s="158"/>
      <c r="N51" s="159"/>
      <c r="O51" s="1408"/>
      <c r="P51" s="158"/>
      <c r="Q51" s="159"/>
      <c r="R51" s="1408"/>
      <c r="S51" s="295">
        <f t="shared" si="8"/>
        <v>0</v>
      </c>
      <c r="T51" s="12" t="str">
        <f t="shared" si="1"/>
        <v/>
      </c>
      <c r="U51" s="13"/>
    </row>
    <row r="52" spans="1:21" ht="31.5" customHeight="1">
      <c r="A52" s="61">
        <v>39</v>
      </c>
      <c r="E52" s="72"/>
      <c r="I52" s="292"/>
      <c r="J52" s="293">
        <v>1014</v>
      </c>
      <c r="K52" s="294" t="s">
        <v>198</v>
      </c>
      <c r="L52" s="295">
        <f t="shared" si="7"/>
        <v>0</v>
      </c>
      <c r="M52" s="158"/>
      <c r="N52" s="159"/>
      <c r="O52" s="1408"/>
      <c r="P52" s="158"/>
      <c r="Q52" s="159"/>
      <c r="R52" s="1408"/>
      <c r="S52" s="295">
        <f t="shared" si="8"/>
        <v>0</v>
      </c>
      <c r="T52" s="12" t="str">
        <f t="shared" si="1"/>
        <v/>
      </c>
      <c r="U52" s="13"/>
    </row>
    <row r="53" spans="1:21" ht="15.75">
      <c r="A53" s="61">
        <v>40</v>
      </c>
      <c r="E53" s="72"/>
      <c r="I53" s="292"/>
      <c r="J53" s="293">
        <v>1015</v>
      </c>
      <c r="K53" s="294" t="s">
        <v>199</v>
      </c>
      <c r="L53" s="295">
        <f t="shared" si="7"/>
        <v>0</v>
      </c>
      <c r="M53" s="158"/>
      <c r="N53" s="159"/>
      <c r="O53" s="1408"/>
      <c r="P53" s="158"/>
      <c r="Q53" s="159"/>
      <c r="R53" s="1408"/>
      <c r="S53" s="295">
        <f t="shared" si="8"/>
        <v>0</v>
      </c>
      <c r="T53" s="12" t="str">
        <f t="shared" si="1"/>
        <v/>
      </c>
      <c r="U53" s="13"/>
    </row>
    <row r="54" spans="1:21" ht="15.75">
      <c r="A54" s="61">
        <v>41</v>
      </c>
      <c r="E54" s="72"/>
      <c r="I54" s="292"/>
      <c r="J54" s="312">
        <v>1016</v>
      </c>
      <c r="K54" s="313" t="s">
        <v>200</v>
      </c>
      <c r="L54" s="314">
        <f t="shared" si="7"/>
        <v>0</v>
      </c>
      <c r="M54" s="164"/>
      <c r="N54" s="165"/>
      <c r="O54" s="1407"/>
      <c r="P54" s="164"/>
      <c r="Q54" s="165"/>
      <c r="R54" s="1407"/>
      <c r="S54" s="314">
        <f t="shared" si="8"/>
        <v>0</v>
      </c>
      <c r="T54" s="12" t="str">
        <f t="shared" si="1"/>
        <v/>
      </c>
      <c r="U54" s="13"/>
    </row>
    <row r="55" spans="1:21" ht="15.75">
      <c r="A55" s="61">
        <v>42</v>
      </c>
      <c r="E55" s="72"/>
      <c r="I55" s="278"/>
      <c r="J55" s="318">
        <v>1020</v>
      </c>
      <c r="K55" s="319" t="s">
        <v>201</v>
      </c>
      <c r="L55" s="320">
        <f t="shared" si="7"/>
        <v>0</v>
      </c>
      <c r="M55" s="450"/>
      <c r="N55" s="451"/>
      <c r="O55" s="1416"/>
      <c r="P55" s="450"/>
      <c r="Q55" s="451"/>
      <c r="R55" s="1416"/>
      <c r="S55" s="320">
        <f t="shared" si="8"/>
        <v>0</v>
      </c>
      <c r="T55" s="12" t="str">
        <f t="shared" si="1"/>
        <v/>
      </c>
      <c r="U55" s="13"/>
    </row>
    <row r="56" spans="1:21" ht="15.75">
      <c r="A56" s="61">
        <v>43</v>
      </c>
      <c r="E56" s="72"/>
      <c r="I56" s="292"/>
      <c r="J56" s="324">
        <v>1030</v>
      </c>
      <c r="K56" s="325" t="s">
        <v>202</v>
      </c>
      <c r="L56" s="326">
        <f t="shared" si="7"/>
        <v>0</v>
      </c>
      <c r="M56" s="445"/>
      <c r="N56" s="446"/>
      <c r="O56" s="1413"/>
      <c r="P56" s="445"/>
      <c r="Q56" s="446"/>
      <c r="R56" s="1413"/>
      <c r="S56" s="326">
        <f t="shared" si="8"/>
        <v>0</v>
      </c>
      <c r="T56" s="12" t="str">
        <f t="shared" si="1"/>
        <v/>
      </c>
      <c r="U56" s="13"/>
    </row>
    <row r="57" spans="1:21" ht="15.75">
      <c r="A57" s="61">
        <v>44</v>
      </c>
      <c r="E57" s="72"/>
      <c r="I57" s="292"/>
      <c r="J57" s="318">
        <v>1051</v>
      </c>
      <c r="K57" s="331" t="s">
        <v>203</v>
      </c>
      <c r="L57" s="320">
        <f t="shared" si="7"/>
        <v>0</v>
      </c>
      <c r="M57" s="450"/>
      <c r="N57" s="451"/>
      <c r="O57" s="1416"/>
      <c r="P57" s="450"/>
      <c r="Q57" s="451"/>
      <c r="R57" s="1416"/>
      <c r="S57" s="320">
        <f t="shared" si="8"/>
        <v>0</v>
      </c>
      <c r="T57" s="12" t="str">
        <f t="shared" si="1"/>
        <v/>
      </c>
      <c r="U57" s="13"/>
    </row>
    <row r="58" spans="1:21" ht="15.75">
      <c r="A58" s="61">
        <v>45</v>
      </c>
      <c r="C58" s="65"/>
      <c r="E58" s="72"/>
      <c r="I58" s="292"/>
      <c r="J58" s="293">
        <v>1052</v>
      </c>
      <c r="K58" s="294" t="s">
        <v>204</v>
      </c>
      <c r="L58" s="295">
        <f t="shared" si="7"/>
        <v>0</v>
      </c>
      <c r="M58" s="158"/>
      <c r="N58" s="159"/>
      <c r="O58" s="1408"/>
      <c r="P58" s="158"/>
      <c r="Q58" s="159"/>
      <c r="R58" s="1408"/>
      <c r="S58" s="295">
        <f t="shared" si="8"/>
        <v>0</v>
      </c>
      <c r="T58" s="12" t="str">
        <f t="shared" si="1"/>
        <v/>
      </c>
      <c r="U58" s="13"/>
    </row>
    <row r="59" spans="1:21" ht="15.75">
      <c r="A59" s="61">
        <v>46</v>
      </c>
      <c r="E59" s="72"/>
      <c r="I59" s="292"/>
      <c r="J59" s="324">
        <v>1053</v>
      </c>
      <c r="K59" s="325" t="s">
        <v>859</v>
      </c>
      <c r="L59" s="326">
        <f t="shared" si="7"/>
        <v>0</v>
      </c>
      <c r="M59" s="445"/>
      <c r="N59" s="446"/>
      <c r="O59" s="1413"/>
      <c r="P59" s="445"/>
      <c r="Q59" s="446"/>
      <c r="R59" s="1413"/>
      <c r="S59" s="326">
        <f t="shared" si="8"/>
        <v>0</v>
      </c>
      <c r="T59" s="12" t="str">
        <f t="shared" si="1"/>
        <v/>
      </c>
      <c r="U59" s="13"/>
    </row>
    <row r="60" spans="1:21" ht="15.75">
      <c r="A60" s="61">
        <v>47</v>
      </c>
      <c r="E60" s="72"/>
      <c r="I60" s="292"/>
      <c r="J60" s="318">
        <v>1062</v>
      </c>
      <c r="K60" s="319" t="s">
        <v>205</v>
      </c>
      <c r="L60" s="320">
        <f t="shared" si="7"/>
        <v>0</v>
      </c>
      <c r="M60" s="450"/>
      <c r="N60" s="451"/>
      <c r="O60" s="1416"/>
      <c r="P60" s="450"/>
      <c r="Q60" s="451"/>
      <c r="R60" s="1416"/>
      <c r="S60" s="320">
        <f t="shared" si="8"/>
        <v>0</v>
      </c>
      <c r="T60" s="12" t="str">
        <f t="shared" si="1"/>
        <v/>
      </c>
      <c r="U60" s="13"/>
    </row>
    <row r="61" spans="1:21" ht="15.75">
      <c r="A61" s="61">
        <v>48</v>
      </c>
      <c r="E61" s="72"/>
      <c r="I61" s="292"/>
      <c r="J61" s="324">
        <v>1063</v>
      </c>
      <c r="K61" s="332" t="s">
        <v>787</v>
      </c>
      <c r="L61" s="326">
        <f t="shared" si="7"/>
        <v>0</v>
      </c>
      <c r="M61" s="445"/>
      <c r="N61" s="446"/>
      <c r="O61" s="1413"/>
      <c r="P61" s="445"/>
      <c r="Q61" s="446"/>
      <c r="R61" s="1413"/>
      <c r="S61" s="326">
        <f t="shared" si="8"/>
        <v>0</v>
      </c>
      <c r="T61" s="12" t="str">
        <f t="shared" si="1"/>
        <v/>
      </c>
      <c r="U61" s="13"/>
    </row>
    <row r="62" spans="1:21" ht="15.75">
      <c r="A62" s="61">
        <v>49</v>
      </c>
      <c r="E62" s="72"/>
      <c r="I62" s="292"/>
      <c r="J62" s="333">
        <v>1069</v>
      </c>
      <c r="K62" s="334" t="s">
        <v>206</v>
      </c>
      <c r="L62" s="335">
        <f t="shared" si="7"/>
        <v>0</v>
      </c>
      <c r="M62" s="589"/>
      <c r="N62" s="590"/>
      <c r="O62" s="1415"/>
      <c r="P62" s="589"/>
      <c r="Q62" s="590"/>
      <c r="R62" s="1415"/>
      <c r="S62" s="335">
        <f t="shared" si="8"/>
        <v>0</v>
      </c>
      <c r="T62" s="12" t="str">
        <f t="shared" si="1"/>
        <v/>
      </c>
      <c r="U62" s="13"/>
    </row>
    <row r="63" spans="1:21" ht="15.75">
      <c r="A63" s="61">
        <v>50</v>
      </c>
      <c r="E63" s="72"/>
      <c r="I63" s="278"/>
      <c r="J63" s="318">
        <v>1091</v>
      </c>
      <c r="K63" s="331" t="s">
        <v>895</v>
      </c>
      <c r="L63" s="320">
        <f t="shared" si="7"/>
        <v>0</v>
      </c>
      <c r="M63" s="450"/>
      <c r="N63" s="451"/>
      <c r="O63" s="1416"/>
      <c r="P63" s="450"/>
      <c r="Q63" s="451"/>
      <c r="R63" s="1416"/>
      <c r="S63" s="320">
        <f t="shared" si="8"/>
        <v>0</v>
      </c>
      <c r="T63" s="12" t="str">
        <f t="shared" si="1"/>
        <v/>
      </c>
      <c r="U63" s="13"/>
    </row>
    <row r="64" spans="1:21" ht="31.5" customHeight="1">
      <c r="A64" s="61">
        <v>51</v>
      </c>
      <c r="E64" s="72"/>
      <c r="I64" s="292"/>
      <c r="J64" s="293">
        <v>1092</v>
      </c>
      <c r="K64" s="294" t="s">
        <v>299</v>
      </c>
      <c r="L64" s="295">
        <f t="shared" si="7"/>
        <v>0</v>
      </c>
      <c r="M64" s="158"/>
      <c r="N64" s="159"/>
      <c r="O64" s="1408"/>
      <c r="P64" s="158"/>
      <c r="Q64" s="159"/>
      <c r="R64" s="1408"/>
      <c r="S64" s="295">
        <f t="shared" si="8"/>
        <v>0</v>
      </c>
      <c r="T64" s="12" t="str">
        <f t="shared" si="1"/>
        <v/>
      </c>
      <c r="U64" s="13"/>
    </row>
    <row r="65" spans="1:21" ht="31.5" customHeight="1">
      <c r="A65" s="61">
        <v>52</v>
      </c>
      <c r="E65" s="72"/>
      <c r="I65" s="292"/>
      <c r="J65" s="285">
        <v>1098</v>
      </c>
      <c r="K65" s="339" t="s">
        <v>207</v>
      </c>
      <c r="L65" s="287">
        <f t="shared" si="7"/>
        <v>0</v>
      </c>
      <c r="M65" s="173"/>
      <c r="N65" s="174"/>
      <c r="O65" s="1409"/>
      <c r="P65" s="173"/>
      <c r="Q65" s="174"/>
      <c r="R65" s="1409"/>
      <c r="S65" s="287">
        <f t="shared" si="8"/>
        <v>0</v>
      </c>
      <c r="T65" s="12" t="str">
        <f t="shared" si="1"/>
        <v/>
      </c>
      <c r="U65" s="13"/>
    </row>
    <row r="66" spans="1:21" ht="15.75">
      <c r="A66" s="61">
        <v>53</v>
      </c>
      <c r="E66" s="72"/>
      <c r="I66" s="272">
        <v>1900</v>
      </c>
      <c r="J66" s="1960" t="s">
        <v>266</v>
      </c>
      <c r="K66" s="1961"/>
      <c r="L66" s="310">
        <f t="shared" ref="L66:S66" si="9">SUM(L67:L69)</f>
        <v>0</v>
      </c>
      <c r="M66" s="274">
        <f t="shared" si="9"/>
        <v>0</v>
      </c>
      <c r="N66" s="275">
        <f t="shared" si="9"/>
        <v>0</v>
      </c>
      <c r="O66" s="276">
        <f>SUM(O67:O69)</f>
        <v>0</v>
      </c>
      <c r="P66" s="274">
        <f t="shared" si="9"/>
        <v>0</v>
      </c>
      <c r="Q66" s="275">
        <f t="shared" si="9"/>
        <v>0</v>
      </c>
      <c r="R66" s="276">
        <f t="shared" si="9"/>
        <v>0</v>
      </c>
      <c r="S66" s="310">
        <f t="shared" si="9"/>
        <v>0</v>
      </c>
      <c r="T66" s="12" t="str">
        <f t="shared" si="1"/>
        <v/>
      </c>
      <c r="U66" s="13"/>
    </row>
    <row r="67" spans="1:21" ht="34.5" customHeight="1">
      <c r="A67" s="61">
        <v>54</v>
      </c>
      <c r="E67" s="72"/>
      <c r="I67" s="292"/>
      <c r="J67" s="279">
        <v>1901</v>
      </c>
      <c r="K67" s="340" t="s">
        <v>896</v>
      </c>
      <c r="L67" s="281">
        <f>M67+N67+O67</f>
        <v>0</v>
      </c>
      <c r="M67" s="152"/>
      <c r="N67" s="153"/>
      <c r="O67" s="1406"/>
      <c r="P67" s="152"/>
      <c r="Q67" s="153"/>
      <c r="R67" s="1406"/>
      <c r="S67" s="281">
        <f>P67+Q67+R67</f>
        <v>0</v>
      </c>
      <c r="T67" s="12" t="str">
        <f t="shared" si="1"/>
        <v/>
      </c>
      <c r="U67" s="13"/>
    </row>
    <row r="68" spans="1:21" ht="15.75">
      <c r="A68" s="61">
        <v>55</v>
      </c>
      <c r="E68" s="72"/>
      <c r="I68" s="341"/>
      <c r="J68" s="293">
        <v>1981</v>
      </c>
      <c r="K68" s="342" t="s">
        <v>897</v>
      </c>
      <c r="L68" s="295">
        <f>M68+N68+O68</f>
        <v>0</v>
      </c>
      <c r="M68" s="158"/>
      <c r="N68" s="159"/>
      <c r="O68" s="1408"/>
      <c r="P68" s="158"/>
      <c r="Q68" s="159"/>
      <c r="R68" s="1408"/>
      <c r="S68" s="295">
        <f>P68+Q68+R68</f>
        <v>0</v>
      </c>
      <c r="T68" s="12" t="str">
        <f t="shared" si="1"/>
        <v/>
      </c>
      <c r="U68" s="13"/>
    </row>
    <row r="69" spans="1:21" ht="15.75">
      <c r="A69" s="61">
        <v>56</v>
      </c>
      <c r="E69" s="72"/>
      <c r="I69" s="292"/>
      <c r="J69" s="285">
        <v>1991</v>
      </c>
      <c r="K69" s="343" t="s">
        <v>898</v>
      </c>
      <c r="L69" s="287">
        <f>M69+N69+O69</f>
        <v>0</v>
      </c>
      <c r="M69" s="173"/>
      <c r="N69" s="174"/>
      <c r="O69" s="1409"/>
      <c r="P69" s="173"/>
      <c r="Q69" s="174"/>
      <c r="R69" s="1409"/>
      <c r="S69" s="287">
        <f>P69+Q69+R69</f>
        <v>0</v>
      </c>
      <c r="T69" s="12" t="str">
        <f t="shared" si="1"/>
        <v/>
      </c>
      <c r="U69" s="13"/>
    </row>
    <row r="70" spans="1:21" ht="15.75">
      <c r="A70" s="61">
        <v>57</v>
      </c>
      <c r="E70" s="72"/>
      <c r="I70" s="272">
        <v>2100</v>
      </c>
      <c r="J70" s="1960" t="s">
        <v>708</v>
      </c>
      <c r="K70" s="1961"/>
      <c r="L70" s="310">
        <f t="shared" ref="L70:S70" si="10">SUM(L71:L75)</f>
        <v>0</v>
      </c>
      <c r="M70" s="274">
        <f t="shared" si="10"/>
        <v>0</v>
      </c>
      <c r="N70" s="275">
        <f t="shared" si="10"/>
        <v>0</v>
      </c>
      <c r="O70" s="276">
        <f>SUM(O71:O75)</f>
        <v>0</v>
      </c>
      <c r="P70" s="274">
        <f t="shared" si="10"/>
        <v>0</v>
      </c>
      <c r="Q70" s="275">
        <f t="shared" si="10"/>
        <v>0</v>
      </c>
      <c r="R70" s="276">
        <f t="shared" si="10"/>
        <v>0</v>
      </c>
      <c r="S70" s="310">
        <f t="shared" si="10"/>
        <v>0</v>
      </c>
      <c r="T70" s="12" t="str">
        <f t="shared" si="1"/>
        <v/>
      </c>
      <c r="U70" s="13"/>
    </row>
    <row r="71" spans="1:21" ht="15.75">
      <c r="A71" s="61">
        <v>58</v>
      </c>
      <c r="E71" s="72"/>
      <c r="I71" s="292"/>
      <c r="J71" s="279">
        <v>2110</v>
      </c>
      <c r="K71" s="344" t="s">
        <v>208</v>
      </c>
      <c r="L71" s="281">
        <f>M71+N71+O71</f>
        <v>0</v>
      </c>
      <c r="M71" s="152"/>
      <c r="N71" s="153"/>
      <c r="O71" s="1406"/>
      <c r="P71" s="152"/>
      <c r="Q71" s="153"/>
      <c r="R71" s="1406"/>
      <c r="S71" s="281">
        <f>P71+Q71+R71</f>
        <v>0</v>
      </c>
      <c r="T71" s="12" t="str">
        <f t="shared" si="1"/>
        <v/>
      </c>
      <c r="U71" s="13"/>
    </row>
    <row r="72" spans="1:21" ht="15.75">
      <c r="A72" s="61">
        <v>59</v>
      </c>
      <c r="E72" s="72"/>
      <c r="I72" s="341"/>
      <c r="J72" s="293">
        <v>2120</v>
      </c>
      <c r="K72" s="300" t="s">
        <v>209</v>
      </c>
      <c r="L72" s="295">
        <f>M72+N72+O72</f>
        <v>0</v>
      </c>
      <c r="M72" s="158"/>
      <c r="N72" s="159"/>
      <c r="O72" s="1408"/>
      <c r="P72" s="158"/>
      <c r="Q72" s="159"/>
      <c r="R72" s="1408"/>
      <c r="S72" s="295">
        <f>P72+Q72+R72</f>
        <v>0</v>
      </c>
      <c r="T72" s="12" t="str">
        <f t="shared" si="1"/>
        <v/>
      </c>
      <c r="U72" s="13"/>
    </row>
    <row r="73" spans="1:21" ht="31.5" customHeight="1">
      <c r="A73" s="61">
        <v>60</v>
      </c>
      <c r="E73" s="72"/>
      <c r="I73" s="341"/>
      <c r="J73" s="293">
        <v>2125</v>
      </c>
      <c r="K73" s="300" t="s">
        <v>210</v>
      </c>
      <c r="L73" s="295">
        <f>M73+N73+O73</f>
        <v>0</v>
      </c>
      <c r="M73" s="484">
        <v>0</v>
      </c>
      <c r="N73" s="485">
        <v>0</v>
      </c>
      <c r="O73" s="160">
        <v>0</v>
      </c>
      <c r="P73" s="484">
        <v>0</v>
      </c>
      <c r="Q73" s="485">
        <v>0</v>
      </c>
      <c r="R73" s="160">
        <v>0</v>
      </c>
      <c r="S73" s="295">
        <f>P73+Q73+R73</f>
        <v>0</v>
      </c>
      <c r="T73" s="12" t="str">
        <f t="shared" si="1"/>
        <v/>
      </c>
      <c r="U73" s="13"/>
    </row>
    <row r="74" spans="1:21" ht="31.5" customHeight="1">
      <c r="A74" s="61">
        <v>61</v>
      </c>
      <c r="I74" s="291"/>
      <c r="J74" s="293">
        <v>2140</v>
      </c>
      <c r="K74" s="300" t="s">
        <v>211</v>
      </c>
      <c r="L74" s="295">
        <f>M74+N74+O74</f>
        <v>0</v>
      </c>
      <c r="M74" s="484">
        <v>0</v>
      </c>
      <c r="N74" s="485">
        <v>0</v>
      </c>
      <c r="O74" s="160">
        <v>0</v>
      </c>
      <c r="P74" s="484">
        <v>0</v>
      </c>
      <c r="Q74" s="485">
        <v>0</v>
      </c>
      <c r="R74" s="160">
        <v>0</v>
      </c>
      <c r="S74" s="295">
        <f>P74+Q74+R74</f>
        <v>0</v>
      </c>
      <c r="T74" s="12" t="str">
        <f t="shared" si="1"/>
        <v/>
      </c>
      <c r="U74" s="13"/>
    </row>
    <row r="75" spans="1:21" ht="31.5" customHeight="1">
      <c r="A75" s="61">
        <v>62</v>
      </c>
      <c r="I75" s="292"/>
      <c r="J75" s="285">
        <v>2190</v>
      </c>
      <c r="K75" s="345" t="s">
        <v>212</v>
      </c>
      <c r="L75" s="287">
        <f>M75+N75+O75</f>
        <v>0</v>
      </c>
      <c r="M75" s="173"/>
      <c r="N75" s="174"/>
      <c r="O75" s="1409"/>
      <c r="P75" s="173"/>
      <c r="Q75" s="174"/>
      <c r="R75" s="1409"/>
      <c r="S75" s="287">
        <f>P75+Q75+R75</f>
        <v>0</v>
      </c>
      <c r="T75" s="12" t="str">
        <f t="shared" si="1"/>
        <v/>
      </c>
      <c r="U75" s="13"/>
    </row>
    <row r="76" spans="1:21" ht="15.75">
      <c r="A76" s="61">
        <v>63</v>
      </c>
      <c r="I76" s="272">
        <v>2200</v>
      </c>
      <c r="J76" s="1960" t="s">
        <v>213</v>
      </c>
      <c r="K76" s="1961"/>
      <c r="L76" s="310">
        <f t="shared" ref="L76:S76" si="11">SUM(L77:L78)</f>
        <v>0</v>
      </c>
      <c r="M76" s="274">
        <f t="shared" si="11"/>
        <v>0</v>
      </c>
      <c r="N76" s="275">
        <f t="shared" si="11"/>
        <v>0</v>
      </c>
      <c r="O76" s="276">
        <f>SUM(O77:O78)</f>
        <v>0</v>
      </c>
      <c r="P76" s="274">
        <f t="shared" si="11"/>
        <v>0</v>
      </c>
      <c r="Q76" s="275">
        <f t="shared" si="11"/>
        <v>0</v>
      </c>
      <c r="R76" s="276">
        <f t="shared" si="11"/>
        <v>0</v>
      </c>
      <c r="S76" s="310">
        <f t="shared" si="11"/>
        <v>0</v>
      </c>
      <c r="T76" s="12" t="str">
        <f t="shared" si="1"/>
        <v/>
      </c>
      <c r="U76" s="13"/>
    </row>
    <row r="77" spans="1:21" ht="15.75">
      <c r="A77" s="61">
        <v>64</v>
      </c>
      <c r="I77" s="292"/>
      <c r="J77" s="279">
        <v>2221</v>
      </c>
      <c r="K77" s="280" t="s">
        <v>300</v>
      </c>
      <c r="L77" s="281">
        <f>M77+N77+O77</f>
        <v>0</v>
      </c>
      <c r="M77" s="152"/>
      <c r="N77" s="153"/>
      <c r="O77" s="1406"/>
      <c r="P77" s="152"/>
      <c r="Q77" s="153"/>
      <c r="R77" s="1406"/>
      <c r="S77" s="281">
        <f>P77+Q77+R77</f>
        <v>0</v>
      </c>
      <c r="T77" s="12" t="str">
        <f t="shared" si="1"/>
        <v/>
      </c>
      <c r="U77" s="13"/>
    </row>
    <row r="78" spans="1:21" ht="15.75">
      <c r="A78" s="61">
        <v>65</v>
      </c>
      <c r="I78" s="292"/>
      <c r="J78" s="285">
        <v>2224</v>
      </c>
      <c r="K78" s="286" t="s">
        <v>214</v>
      </c>
      <c r="L78" s="287">
        <f>M78+N78+O78</f>
        <v>0</v>
      </c>
      <c r="M78" s="173"/>
      <c r="N78" s="174"/>
      <c r="O78" s="1409"/>
      <c r="P78" s="173"/>
      <c r="Q78" s="174"/>
      <c r="R78" s="1409"/>
      <c r="S78" s="287">
        <f>P78+Q78+R78</f>
        <v>0</v>
      </c>
      <c r="T78" s="12" t="str">
        <f t="shared" si="1"/>
        <v/>
      </c>
      <c r="U78" s="13"/>
    </row>
    <row r="79" spans="1:21" ht="15.75">
      <c r="A79" s="61">
        <v>66</v>
      </c>
      <c r="I79" s="272">
        <v>2500</v>
      </c>
      <c r="J79" s="1960" t="s">
        <v>215</v>
      </c>
      <c r="K79" s="1961"/>
      <c r="L79" s="310">
        <f>M79+N79+O79</f>
        <v>0</v>
      </c>
      <c r="M79" s="1410"/>
      <c r="N79" s="1411"/>
      <c r="O79" s="1412"/>
      <c r="P79" s="1410"/>
      <c r="Q79" s="1411"/>
      <c r="R79" s="1412"/>
      <c r="S79" s="310">
        <f>P79+Q79+R79</f>
        <v>0</v>
      </c>
      <c r="T79" s="12" t="str">
        <f t="shared" si="1"/>
        <v/>
      </c>
      <c r="U79" s="13"/>
    </row>
    <row r="80" spans="1:21" ht="18.75" customHeight="1">
      <c r="A80" s="61">
        <v>67</v>
      </c>
      <c r="I80" s="272">
        <v>2600</v>
      </c>
      <c r="J80" s="1962" t="s">
        <v>216</v>
      </c>
      <c r="K80" s="1963"/>
      <c r="L80" s="310">
        <f>M80+N80+O80</f>
        <v>0</v>
      </c>
      <c r="M80" s="1410"/>
      <c r="N80" s="1411"/>
      <c r="O80" s="1412"/>
      <c r="P80" s="1410"/>
      <c r="Q80" s="1411"/>
      <c r="R80" s="1412"/>
      <c r="S80" s="310">
        <f>P80+Q80+R80</f>
        <v>0</v>
      </c>
      <c r="T80" s="12" t="str">
        <f t="shared" si="1"/>
        <v/>
      </c>
      <c r="U80" s="13"/>
    </row>
    <row r="81" spans="1:21" ht="18.75" customHeight="1">
      <c r="A81" s="61">
        <v>68</v>
      </c>
      <c r="I81" s="272">
        <v>2700</v>
      </c>
      <c r="J81" s="1962" t="s">
        <v>217</v>
      </c>
      <c r="K81" s="1963"/>
      <c r="L81" s="310">
        <f>M81+N81+O81</f>
        <v>0</v>
      </c>
      <c r="M81" s="1410"/>
      <c r="N81" s="1411"/>
      <c r="O81" s="1412"/>
      <c r="P81" s="1410"/>
      <c r="Q81" s="1411"/>
      <c r="R81" s="1412"/>
      <c r="S81" s="310">
        <f>P81+Q81+R81</f>
        <v>0</v>
      </c>
      <c r="T81" s="12" t="str">
        <f t="shared" si="1"/>
        <v/>
      </c>
      <c r="U81" s="13"/>
    </row>
    <row r="82" spans="1:21" ht="35.25" customHeight="1">
      <c r="A82" s="61">
        <v>69</v>
      </c>
      <c r="I82" s="272">
        <v>2800</v>
      </c>
      <c r="J82" s="1962" t="s">
        <v>1644</v>
      </c>
      <c r="K82" s="1963"/>
      <c r="L82" s="310">
        <f t="shared" ref="L82:S82" si="12">SUM(L83:L85)</f>
        <v>0</v>
      </c>
      <c r="M82" s="274">
        <f t="shared" si="12"/>
        <v>0</v>
      </c>
      <c r="N82" s="275">
        <f t="shared" si="12"/>
        <v>0</v>
      </c>
      <c r="O82" s="276">
        <f>SUM(O83:O85)</f>
        <v>0</v>
      </c>
      <c r="P82" s="274">
        <f t="shared" si="12"/>
        <v>0</v>
      </c>
      <c r="Q82" s="275">
        <f t="shared" si="12"/>
        <v>0</v>
      </c>
      <c r="R82" s="276">
        <f t="shared" si="12"/>
        <v>0</v>
      </c>
      <c r="S82" s="310">
        <f t="shared" si="12"/>
        <v>0</v>
      </c>
      <c r="T82" s="12" t="str">
        <f t="shared" si="1"/>
        <v/>
      </c>
      <c r="U82" s="13"/>
    </row>
    <row r="83" spans="1:21" ht="18.75" customHeight="1">
      <c r="A83" s="61">
        <v>70</v>
      </c>
      <c r="I83" s="292"/>
      <c r="J83" s="279">
        <v>2810</v>
      </c>
      <c r="K83" s="340" t="s">
        <v>2169</v>
      </c>
      <c r="L83" s="281">
        <f>M83+N83+O83</f>
        <v>0</v>
      </c>
      <c r="M83" s="152"/>
      <c r="N83" s="153"/>
      <c r="O83" s="1406"/>
      <c r="P83" s="152"/>
      <c r="Q83" s="153"/>
      <c r="R83" s="1406"/>
      <c r="S83" s="281">
        <f>P83+Q83+R83</f>
        <v>0</v>
      </c>
      <c r="T83" s="12" t="str">
        <f t="shared" si="1"/>
        <v/>
      </c>
      <c r="U83" s="13"/>
    </row>
    <row r="84" spans="1:21" ht="25.5" customHeight="1">
      <c r="A84" s="61">
        <v>71</v>
      </c>
      <c r="I84" s="341"/>
      <c r="J84" s="293">
        <v>2820</v>
      </c>
      <c r="K84" s="342" t="s">
        <v>2170</v>
      </c>
      <c r="L84" s="295">
        <f>M84+N84+O84</f>
        <v>0</v>
      </c>
      <c r="M84" s="158"/>
      <c r="N84" s="159"/>
      <c r="O84" s="1408"/>
      <c r="P84" s="158"/>
      <c r="Q84" s="159"/>
      <c r="R84" s="1408"/>
      <c r="S84" s="295">
        <f>P84+Q84+R84</f>
        <v>0</v>
      </c>
      <c r="T84" s="12" t="str">
        <f t="shared" si="1"/>
        <v/>
      </c>
      <c r="U84" s="13"/>
    </row>
    <row r="85" spans="1:21" ht="33.75" customHeight="1">
      <c r="A85" s="61">
        <v>71</v>
      </c>
      <c r="I85" s="292"/>
      <c r="J85" s="285">
        <v>2890</v>
      </c>
      <c r="K85" s="343" t="s">
        <v>2171</v>
      </c>
      <c r="L85" s="287">
        <f>M85+N85+O85</f>
        <v>0</v>
      </c>
      <c r="M85" s="173"/>
      <c r="N85" s="174"/>
      <c r="O85" s="1409"/>
      <c r="P85" s="173"/>
      <c r="Q85" s="174"/>
      <c r="R85" s="1409"/>
      <c r="S85" s="287">
        <f>P85+Q85+R85</f>
        <v>0</v>
      </c>
      <c r="T85" s="12" t="str">
        <f t="shared" si="1"/>
        <v/>
      </c>
      <c r="U85" s="13"/>
    </row>
    <row r="86" spans="1:21" ht="25.5" customHeight="1">
      <c r="A86" s="61">
        <v>72</v>
      </c>
      <c r="I86" s="272">
        <v>2900</v>
      </c>
      <c r="J86" s="1960" t="s">
        <v>218</v>
      </c>
      <c r="K86" s="1961"/>
      <c r="L86" s="310">
        <f>SUM(L87:L94)</f>
        <v>0</v>
      </c>
      <c r="M86" s="274">
        <f>SUM(M87:M94)</f>
        <v>0</v>
      </c>
      <c r="N86" s="274">
        <f t="shared" ref="N86:S86" si="13">SUM(N87:N94)</f>
        <v>0</v>
      </c>
      <c r="O86" s="274">
        <f t="shared" si="13"/>
        <v>0</v>
      </c>
      <c r="P86" s="274">
        <f t="shared" si="13"/>
        <v>0</v>
      </c>
      <c r="Q86" s="274">
        <f t="shared" si="13"/>
        <v>0</v>
      </c>
      <c r="R86" s="274">
        <f t="shared" si="13"/>
        <v>0</v>
      </c>
      <c r="S86" s="274">
        <f t="shared" si="13"/>
        <v>0</v>
      </c>
      <c r="T86" s="12" t="str">
        <f t="shared" si="1"/>
        <v/>
      </c>
      <c r="U86" s="13"/>
    </row>
    <row r="87" spans="1:21" ht="25.5" customHeight="1">
      <c r="A87" s="61">
        <v>73</v>
      </c>
      <c r="I87" s="346"/>
      <c r="J87" s="279">
        <v>2910</v>
      </c>
      <c r="K87" s="347" t="s">
        <v>1988</v>
      </c>
      <c r="L87" s="281">
        <f>M87+N87+O87</f>
        <v>0</v>
      </c>
      <c r="M87" s="152"/>
      <c r="N87" s="153"/>
      <c r="O87" s="1406"/>
      <c r="P87" s="152"/>
      <c r="Q87" s="153"/>
      <c r="R87" s="1406"/>
      <c r="S87" s="281">
        <f>P87+Q87+R87</f>
        <v>0</v>
      </c>
      <c r="T87" s="12" t="str">
        <f t="shared" si="1"/>
        <v/>
      </c>
      <c r="U87" s="13"/>
    </row>
    <row r="88" spans="1:21" ht="25.5" customHeight="1">
      <c r="A88" s="61">
        <v>74</v>
      </c>
      <c r="I88" s="346"/>
      <c r="J88" s="279">
        <v>2920</v>
      </c>
      <c r="K88" s="347" t="s">
        <v>219</v>
      </c>
      <c r="L88" s="281">
        <f t="shared" ref="L88:L94" si="14">M88+N88+O88</f>
        <v>0</v>
      </c>
      <c r="M88" s="152"/>
      <c r="N88" s="153"/>
      <c r="O88" s="1406"/>
      <c r="P88" s="152"/>
      <c r="Q88" s="153"/>
      <c r="R88" s="1406"/>
      <c r="S88" s="281">
        <f t="shared" ref="S88:S94" si="15">P88+Q88+R88</f>
        <v>0</v>
      </c>
      <c r="T88" s="12" t="str">
        <f t="shared" si="1"/>
        <v/>
      </c>
      <c r="U88" s="13"/>
    </row>
    <row r="89" spans="1:21" ht="31.5">
      <c r="A89" s="61">
        <v>75</v>
      </c>
      <c r="I89" s="346"/>
      <c r="J89" s="324">
        <v>2969</v>
      </c>
      <c r="K89" s="348" t="s">
        <v>220</v>
      </c>
      <c r="L89" s="326">
        <f t="shared" si="14"/>
        <v>0</v>
      </c>
      <c r="M89" s="445"/>
      <c r="N89" s="446"/>
      <c r="O89" s="1413"/>
      <c r="P89" s="445"/>
      <c r="Q89" s="446"/>
      <c r="R89" s="1413"/>
      <c r="S89" s="326">
        <f t="shared" si="15"/>
        <v>0</v>
      </c>
      <c r="T89" s="12" t="str">
        <f t="shared" si="1"/>
        <v/>
      </c>
      <c r="U89" s="13"/>
    </row>
    <row r="90" spans="1:21" ht="31.5">
      <c r="A90" s="61">
        <v>75</v>
      </c>
      <c r="I90" s="346"/>
      <c r="J90" s="349">
        <v>2970</v>
      </c>
      <c r="K90" s="350" t="s">
        <v>221</v>
      </c>
      <c r="L90" s="351">
        <f t="shared" si="14"/>
        <v>0</v>
      </c>
      <c r="M90" s="624"/>
      <c r="N90" s="625"/>
      <c r="O90" s="1414"/>
      <c r="P90" s="624"/>
      <c r="Q90" s="625"/>
      <c r="R90" s="1414"/>
      <c r="S90" s="351">
        <f t="shared" si="15"/>
        <v>0</v>
      </c>
      <c r="T90" s="12" t="str">
        <f t="shared" si="1"/>
        <v/>
      </c>
      <c r="U90" s="13"/>
    </row>
    <row r="91" spans="1:21" ht="35.25" customHeight="1">
      <c r="A91" s="61">
        <v>76</v>
      </c>
      <c r="I91" s="346"/>
      <c r="J91" s="333">
        <v>2989</v>
      </c>
      <c r="K91" s="355" t="s">
        <v>222</v>
      </c>
      <c r="L91" s="335">
        <f t="shared" si="14"/>
        <v>0</v>
      </c>
      <c r="M91" s="589"/>
      <c r="N91" s="590"/>
      <c r="O91" s="1415"/>
      <c r="P91" s="589"/>
      <c r="Q91" s="590"/>
      <c r="R91" s="1415"/>
      <c r="S91" s="335">
        <f t="shared" si="15"/>
        <v>0</v>
      </c>
      <c r="T91" s="12" t="str">
        <f t="shared" si="1"/>
        <v/>
      </c>
      <c r="U91" s="13"/>
    </row>
    <row r="92" spans="1:21" ht="18.75" customHeight="1">
      <c r="A92" s="61">
        <v>77</v>
      </c>
      <c r="I92" s="292"/>
      <c r="J92" s="318">
        <v>2990</v>
      </c>
      <c r="K92" s="356" t="s">
        <v>2007</v>
      </c>
      <c r="L92" s="320">
        <f>M92+N92+O92</f>
        <v>0</v>
      </c>
      <c r="M92" s="450"/>
      <c r="N92" s="451"/>
      <c r="O92" s="1416"/>
      <c r="P92" s="450"/>
      <c r="Q92" s="451"/>
      <c r="R92" s="1416"/>
      <c r="S92" s="320">
        <f>P92+Q92+R92</f>
        <v>0</v>
      </c>
      <c r="T92" s="12" t="str">
        <f t="shared" si="1"/>
        <v/>
      </c>
      <c r="U92" s="13"/>
    </row>
    <row r="93" spans="1:21" ht="15.75">
      <c r="A93" s="61">
        <v>78</v>
      </c>
      <c r="I93" s="292"/>
      <c r="J93" s="318">
        <v>2991</v>
      </c>
      <c r="K93" s="356" t="s">
        <v>223</v>
      </c>
      <c r="L93" s="320">
        <f t="shared" si="14"/>
        <v>0</v>
      </c>
      <c r="M93" s="450"/>
      <c r="N93" s="451"/>
      <c r="O93" s="1416"/>
      <c r="P93" s="450"/>
      <c r="Q93" s="451"/>
      <c r="R93" s="1416"/>
      <c r="S93" s="320">
        <f t="shared" si="15"/>
        <v>0</v>
      </c>
      <c r="T93" s="12" t="str">
        <f t="shared" si="1"/>
        <v/>
      </c>
      <c r="U93" s="13"/>
    </row>
    <row r="94" spans="1:21" ht="15.75">
      <c r="A94" s="61">
        <v>79</v>
      </c>
      <c r="I94" s="292"/>
      <c r="J94" s="285">
        <v>2992</v>
      </c>
      <c r="K94" s="357" t="s">
        <v>224</v>
      </c>
      <c r="L94" s="287">
        <f t="shared" si="14"/>
        <v>0</v>
      </c>
      <c r="M94" s="173"/>
      <c r="N94" s="174"/>
      <c r="O94" s="1409"/>
      <c r="P94" s="173"/>
      <c r="Q94" s="174"/>
      <c r="R94" s="1409"/>
      <c r="S94" s="287">
        <f t="shared" si="15"/>
        <v>0</v>
      </c>
      <c r="T94" s="12" t="str">
        <f t="shared" si="1"/>
        <v/>
      </c>
      <c r="U94" s="13"/>
    </row>
    <row r="95" spans="1:21" ht="15.75">
      <c r="A95" s="61">
        <v>80</v>
      </c>
      <c r="I95" s="272">
        <v>3300</v>
      </c>
      <c r="J95" s="358" t="s">
        <v>2038</v>
      </c>
      <c r="K95" s="1468"/>
      <c r="L95" s="310">
        <f t="shared" ref="L95:S95" si="16">SUM(L96:L100)</f>
        <v>0</v>
      </c>
      <c r="M95" s="274">
        <f t="shared" si="16"/>
        <v>0</v>
      </c>
      <c r="N95" s="275">
        <f t="shared" si="16"/>
        <v>0</v>
      </c>
      <c r="O95" s="276">
        <f t="shared" si="16"/>
        <v>0</v>
      </c>
      <c r="P95" s="274">
        <f t="shared" si="16"/>
        <v>0</v>
      </c>
      <c r="Q95" s="275">
        <f t="shared" si="16"/>
        <v>0</v>
      </c>
      <c r="R95" s="276">
        <f t="shared" si="16"/>
        <v>0</v>
      </c>
      <c r="S95" s="310">
        <f t="shared" si="16"/>
        <v>0</v>
      </c>
      <c r="T95" s="12" t="str">
        <f t="shared" ref="T95:T148" si="17">(IF($E95&lt;&gt;0,$M$2,IF($L95&lt;&gt;0,$M$2,"")))</f>
        <v/>
      </c>
      <c r="U95" s="13"/>
    </row>
    <row r="96" spans="1:21" ht="15.75">
      <c r="A96" s="61">
        <v>81</v>
      </c>
      <c r="I96" s="291"/>
      <c r="J96" s="279">
        <v>3301</v>
      </c>
      <c r="K96" s="359" t="s">
        <v>225</v>
      </c>
      <c r="L96" s="281">
        <f t="shared" ref="L96:L103" si="18">M96+N96+O96</f>
        <v>0</v>
      </c>
      <c r="M96" s="482">
        <v>0</v>
      </c>
      <c r="N96" s="483">
        <v>0</v>
      </c>
      <c r="O96" s="154">
        <v>0</v>
      </c>
      <c r="P96" s="482">
        <v>0</v>
      </c>
      <c r="Q96" s="483">
        <v>0</v>
      </c>
      <c r="R96" s="154">
        <v>0</v>
      </c>
      <c r="S96" s="281">
        <f t="shared" ref="S96:S103" si="19">P96+Q96+R96</f>
        <v>0</v>
      </c>
      <c r="T96" s="12" t="str">
        <f t="shared" si="17"/>
        <v/>
      </c>
      <c r="U96" s="13"/>
    </row>
    <row r="97" spans="1:21" ht="15.75">
      <c r="A97" s="61">
        <v>83</v>
      </c>
      <c r="I97" s="291"/>
      <c r="J97" s="293">
        <v>3302</v>
      </c>
      <c r="K97" s="360" t="s">
        <v>702</v>
      </c>
      <c r="L97" s="295">
        <f t="shared" si="18"/>
        <v>0</v>
      </c>
      <c r="M97" s="484">
        <v>0</v>
      </c>
      <c r="N97" s="485">
        <v>0</v>
      </c>
      <c r="O97" s="160">
        <v>0</v>
      </c>
      <c r="P97" s="484">
        <v>0</v>
      </c>
      <c r="Q97" s="485">
        <v>0</v>
      </c>
      <c r="R97" s="160">
        <v>0</v>
      </c>
      <c r="S97" s="295">
        <f t="shared" si="19"/>
        <v>0</v>
      </c>
      <c r="T97" s="12" t="str">
        <f t="shared" si="17"/>
        <v/>
      </c>
      <c r="U97" s="13"/>
    </row>
    <row r="98" spans="1:21" ht="15.75">
      <c r="A98" s="61">
        <v>84</v>
      </c>
      <c r="I98" s="291"/>
      <c r="J98" s="293">
        <v>3304</v>
      </c>
      <c r="K98" s="360" t="s">
        <v>226</v>
      </c>
      <c r="L98" s="295">
        <f t="shared" si="18"/>
        <v>0</v>
      </c>
      <c r="M98" s="484">
        <v>0</v>
      </c>
      <c r="N98" s="485">
        <v>0</v>
      </c>
      <c r="O98" s="160">
        <v>0</v>
      </c>
      <c r="P98" s="484">
        <v>0</v>
      </c>
      <c r="Q98" s="485">
        <v>0</v>
      </c>
      <c r="R98" s="160">
        <v>0</v>
      </c>
      <c r="S98" s="295">
        <f t="shared" si="19"/>
        <v>0</v>
      </c>
      <c r="T98" s="12" t="str">
        <f t="shared" si="17"/>
        <v/>
      </c>
      <c r="U98" s="13"/>
    </row>
    <row r="99" spans="1:21" ht="50.25" customHeight="1">
      <c r="A99" s="61">
        <v>85</v>
      </c>
      <c r="I99" s="291"/>
      <c r="J99" s="285">
        <v>3306</v>
      </c>
      <c r="K99" s="361" t="s">
        <v>2172</v>
      </c>
      <c r="L99" s="295">
        <f t="shared" si="18"/>
        <v>0</v>
      </c>
      <c r="M99" s="484">
        <v>0</v>
      </c>
      <c r="N99" s="485">
        <v>0</v>
      </c>
      <c r="O99" s="160">
        <v>0</v>
      </c>
      <c r="P99" s="484">
        <v>0</v>
      </c>
      <c r="Q99" s="485">
        <v>0</v>
      </c>
      <c r="R99" s="160">
        <v>0</v>
      </c>
      <c r="S99" s="295">
        <f t="shared" si="19"/>
        <v>0</v>
      </c>
      <c r="T99" s="12" t="str">
        <f t="shared" si="17"/>
        <v/>
      </c>
      <c r="U99" s="13"/>
    </row>
    <row r="100" spans="1:21" ht="15.75">
      <c r="A100" s="61">
        <v>86</v>
      </c>
      <c r="I100" s="291"/>
      <c r="J100" s="285">
        <v>3307</v>
      </c>
      <c r="K100" s="361" t="s">
        <v>2049</v>
      </c>
      <c r="L100" s="287">
        <f t="shared" si="18"/>
        <v>0</v>
      </c>
      <c r="M100" s="486">
        <v>0</v>
      </c>
      <c r="N100" s="487">
        <v>0</v>
      </c>
      <c r="O100" s="175">
        <v>0</v>
      </c>
      <c r="P100" s="486">
        <v>0</v>
      </c>
      <c r="Q100" s="487">
        <v>0</v>
      </c>
      <c r="R100" s="175">
        <v>0</v>
      </c>
      <c r="S100" s="287">
        <f t="shared" si="19"/>
        <v>0</v>
      </c>
      <c r="T100" s="12" t="str">
        <f t="shared" si="17"/>
        <v/>
      </c>
      <c r="U100" s="13"/>
    </row>
    <row r="101" spans="1:21" ht="15.75">
      <c r="A101" s="61">
        <v>87</v>
      </c>
      <c r="I101" s="272">
        <v>3900</v>
      </c>
      <c r="J101" s="1960" t="s">
        <v>227</v>
      </c>
      <c r="K101" s="1961"/>
      <c r="L101" s="310">
        <f t="shared" si="18"/>
        <v>0</v>
      </c>
      <c r="M101" s="1458">
        <v>0</v>
      </c>
      <c r="N101" s="1459">
        <v>0</v>
      </c>
      <c r="O101" s="1460">
        <v>0</v>
      </c>
      <c r="P101" s="1458">
        <v>0</v>
      </c>
      <c r="Q101" s="1459">
        <v>0</v>
      </c>
      <c r="R101" s="1460">
        <v>0</v>
      </c>
      <c r="S101" s="310">
        <f t="shared" si="19"/>
        <v>0</v>
      </c>
      <c r="T101" s="12" t="str">
        <f t="shared" si="17"/>
        <v/>
      </c>
      <c r="U101" s="13"/>
    </row>
    <row r="102" spans="1:21" ht="15.75">
      <c r="A102" s="61">
        <v>88</v>
      </c>
      <c r="I102" s="272">
        <v>4000</v>
      </c>
      <c r="J102" s="1960" t="s">
        <v>228</v>
      </c>
      <c r="K102" s="1961"/>
      <c r="L102" s="310">
        <f t="shared" si="18"/>
        <v>0</v>
      </c>
      <c r="M102" s="1410"/>
      <c r="N102" s="1411"/>
      <c r="O102" s="1412"/>
      <c r="P102" s="1410"/>
      <c r="Q102" s="1411"/>
      <c r="R102" s="1412"/>
      <c r="S102" s="310">
        <f t="shared" si="19"/>
        <v>0</v>
      </c>
      <c r="T102" s="12" t="str">
        <f t="shared" si="17"/>
        <v/>
      </c>
      <c r="U102" s="13"/>
    </row>
    <row r="103" spans="1:21" ht="15.75">
      <c r="A103" s="61">
        <v>89</v>
      </c>
      <c r="I103" s="272">
        <v>4100</v>
      </c>
      <c r="J103" s="1960" t="s">
        <v>229</v>
      </c>
      <c r="K103" s="1961"/>
      <c r="L103" s="310">
        <f t="shared" si="18"/>
        <v>0</v>
      </c>
      <c r="M103" s="1459">
        <v>0</v>
      </c>
      <c r="N103" s="1459">
        <v>0</v>
      </c>
      <c r="O103" s="1460">
        <v>0</v>
      </c>
      <c r="P103" s="1711">
        <v>0</v>
      </c>
      <c r="Q103" s="1459">
        <v>0</v>
      </c>
      <c r="R103" s="1459">
        <v>0</v>
      </c>
      <c r="S103" s="310">
        <f t="shared" si="19"/>
        <v>0</v>
      </c>
      <c r="T103" s="12" t="str">
        <f t="shared" si="17"/>
        <v/>
      </c>
      <c r="U103" s="13"/>
    </row>
    <row r="104" spans="1:21" ht="15.75">
      <c r="A104" s="61">
        <v>90</v>
      </c>
      <c r="I104" s="272">
        <v>4200</v>
      </c>
      <c r="J104" s="1960" t="s">
        <v>230</v>
      </c>
      <c r="K104" s="1961"/>
      <c r="L104" s="310">
        <f t="shared" ref="L104:S104" si="20">SUM(L105:L110)</f>
        <v>0</v>
      </c>
      <c r="M104" s="274">
        <f t="shared" si="20"/>
        <v>0</v>
      </c>
      <c r="N104" s="275">
        <f t="shared" si="20"/>
        <v>0</v>
      </c>
      <c r="O104" s="276">
        <f>SUM(O105:O110)</f>
        <v>0</v>
      </c>
      <c r="P104" s="274">
        <f t="shared" si="20"/>
        <v>0</v>
      </c>
      <c r="Q104" s="275">
        <f t="shared" si="20"/>
        <v>0</v>
      </c>
      <c r="R104" s="276">
        <f t="shared" si="20"/>
        <v>0</v>
      </c>
      <c r="S104" s="310">
        <f t="shared" si="20"/>
        <v>0</v>
      </c>
      <c r="T104" s="12" t="str">
        <f t="shared" si="17"/>
        <v/>
      </c>
      <c r="U104" s="13"/>
    </row>
    <row r="105" spans="1:21" ht="31.5" customHeight="1">
      <c r="A105" s="61">
        <v>91</v>
      </c>
      <c r="I105" s="362"/>
      <c r="J105" s="279">
        <v>4201</v>
      </c>
      <c r="K105" s="280" t="s">
        <v>231</v>
      </c>
      <c r="L105" s="281">
        <f t="shared" ref="L105:L110" si="21">M105+N105+O105</f>
        <v>0</v>
      </c>
      <c r="M105" s="152"/>
      <c r="N105" s="153"/>
      <c r="O105" s="1406"/>
      <c r="P105" s="152"/>
      <c r="Q105" s="153"/>
      <c r="R105" s="1406"/>
      <c r="S105" s="281">
        <f t="shared" ref="S105:S110" si="22">P105+Q105+R105</f>
        <v>0</v>
      </c>
      <c r="T105" s="12" t="str">
        <f t="shared" si="17"/>
        <v/>
      </c>
      <c r="U105" s="13"/>
    </row>
    <row r="106" spans="1:21" ht="31.5" customHeight="1">
      <c r="A106" s="61">
        <v>92</v>
      </c>
      <c r="I106" s="362"/>
      <c r="J106" s="293">
        <v>4202</v>
      </c>
      <c r="K106" s="363" t="s">
        <v>232</v>
      </c>
      <c r="L106" s="295">
        <f t="shared" si="21"/>
        <v>0</v>
      </c>
      <c r="M106" s="158"/>
      <c r="N106" s="159"/>
      <c r="O106" s="1408"/>
      <c r="P106" s="158"/>
      <c r="Q106" s="159"/>
      <c r="R106" s="1408"/>
      <c r="S106" s="295">
        <f t="shared" si="22"/>
        <v>0</v>
      </c>
      <c r="T106" s="12" t="str">
        <f t="shared" si="17"/>
        <v/>
      </c>
      <c r="U106" s="13"/>
    </row>
    <row r="107" spans="1:21" ht="15.75">
      <c r="A107" s="61">
        <v>93</v>
      </c>
      <c r="I107" s="362"/>
      <c r="J107" s="293">
        <v>4214</v>
      </c>
      <c r="K107" s="363" t="s">
        <v>233</v>
      </c>
      <c r="L107" s="295">
        <f t="shared" si="21"/>
        <v>0</v>
      </c>
      <c r="M107" s="158"/>
      <c r="N107" s="159"/>
      <c r="O107" s="1408"/>
      <c r="P107" s="158"/>
      <c r="Q107" s="159"/>
      <c r="R107" s="1408"/>
      <c r="S107" s="295">
        <f t="shared" si="22"/>
        <v>0</v>
      </c>
      <c r="T107" s="12" t="str">
        <f t="shared" si="17"/>
        <v/>
      </c>
      <c r="U107" s="13"/>
    </row>
    <row r="108" spans="1:21" ht="15.75">
      <c r="A108" s="61">
        <v>94</v>
      </c>
      <c r="I108" s="362"/>
      <c r="J108" s="293">
        <v>4217</v>
      </c>
      <c r="K108" s="363" t="s">
        <v>234</v>
      </c>
      <c r="L108" s="295">
        <f t="shared" si="21"/>
        <v>0</v>
      </c>
      <c r="M108" s="158"/>
      <c r="N108" s="159"/>
      <c r="O108" s="1408"/>
      <c r="P108" s="158"/>
      <c r="Q108" s="159"/>
      <c r="R108" s="1408"/>
      <c r="S108" s="295">
        <f t="shared" si="22"/>
        <v>0</v>
      </c>
      <c r="T108" s="12" t="str">
        <f t="shared" si="17"/>
        <v/>
      </c>
      <c r="U108" s="13"/>
    </row>
    <row r="109" spans="1:21" ht="15.75">
      <c r="A109" s="61">
        <v>95</v>
      </c>
      <c r="I109" s="362"/>
      <c r="J109" s="293">
        <v>4218</v>
      </c>
      <c r="K109" s="294" t="s">
        <v>235</v>
      </c>
      <c r="L109" s="295">
        <f t="shared" si="21"/>
        <v>0</v>
      </c>
      <c r="M109" s="158"/>
      <c r="N109" s="159"/>
      <c r="O109" s="1408"/>
      <c r="P109" s="158"/>
      <c r="Q109" s="159"/>
      <c r="R109" s="1408"/>
      <c r="S109" s="295">
        <f t="shared" si="22"/>
        <v>0</v>
      </c>
      <c r="T109" s="12" t="str">
        <f t="shared" si="17"/>
        <v/>
      </c>
      <c r="U109" s="13"/>
    </row>
    <row r="110" spans="1:21" ht="15.75">
      <c r="A110" s="61">
        <v>96</v>
      </c>
      <c r="I110" s="362"/>
      <c r="J110" s="285">
        <v>4219</v>
      </c>
      <c r="K110" s="343" t="s">
        <v>236</v>
      </c>
      <c r="L110" s="287">
        <f t="shared" si="21"/>
        <v>0</v>
      </c>
      <c r="M110" s="173"/>
      <c r="N110" s="174"/>
      <c r="O110" s="1409"/>
      <c r="P110" s="173"/>
      <c r="Q110" s="174"/>
      <c r="R110" s="1409"/>
      <c r="S110" s="287">
        <f t="shared" si="22"/>
        <v>0</v>
      </c>
      <c r="T110" s="12" t="str">
        <f t="shared" si="17"/>
        <v/>
      </c>
      <c r="U110" s="13"/>
    </row>
    <row r="111" spans="1:21" ht="15.75">
      <c r="A111" s="61">
        <v>97</v>
      </c>
      <c r="I111" s="272">
        <v>4300</v>
      </c>
      <c r="J111" s="1960" t="s">
        <v>1645</v>
      </c>
      <c r="K111" s="1961"/>
      <c r="L111" s="310">
        <f t="shared" ref="L111:S111" si="23">SUM(L112:L114)</f>
        <v>0</v>
      </c>
      <c r="M111" s="274">
        <f t="shared" si="23"/>
        <v>0</v>
      </c>
      <c r="N111" s="275">
        <f t="shared" si="23"/>
        <v>0</v>
      </c>
      <c r="O111" s="276">
        <f>SUM(O112:O114)</f>
        <v>0</v>
      </c>
      <c r="P111" s="274">
        <f t="shared" si="23"/>
        <v>0</v>
      </c>
      <c r="Q111" s="275">
        <f t="shared" si="23"/>
        <v>0</v>
      </c>
      <c r="R111" s="276">
        <f t="shared" si="23"/>
        <v>0</v>
      </c>
      <c r="S111" s="310">
        <f t="shared" si="23"/>
        <v>0</v>
      </c>
      <c r="T111" s="12" t="str">
        <f t="shared" si="17"/>
        <v/>
      </c>
      <c r="U111" s="13"/>
    </row>
    <row r="112" spans="1:21" ht="15.75">
      <c r="A112" s="61">
        <v>98</v>
      </c>
      <c r="I112" s="362"/>
      <c r="J112" s="279">
        <v>4301</v>
      </c>
      <c r="K112" s="311" t="s">
        <v>237</v>
      </c>
      <c r="L112" s="281">
        <f t="shared" ref="L112:L117" si="24">M112+N112+O112</f>
        <v>0</v>
      </c>
      <c r="M112" s="152"/>
      <c r="N112" s="153"/>
      <c r="O112" s="1406"/>
      <c r="P112" s="152"/>
      <c r="Q112" s="153"/>
      <c r="R112" s="1406"/>
      <c r="S112" s="281">
        <f t="shared" ref="S112:S117" si="25">P112+Q112+R112</f>
        <v>0</v>
      </c>
      <c r="T112" s="12" t="str">
        <f t="shared" si="17"/>
        <v/>
      </c>
      <c r="U112" s="13"/>
    </row>
    <row r="113" spans="1:21" ht="15.75">
      <c r="A113" s="61">
        <v>99</v>
      </c>
      <c r="I113" s="362"/>
      <c r="J113" s="293">
        <v>4302</v>
      </c>
      <c r="K113" s="363" t="s">
        <v>238</v>
      </c>
      <c r="L113" s="295">
        <f t="shared" si="24"/>
        <v>0</v>
      </c>
      <c r="M113" s="158"/>
      <c r="N113" s="159"/>
      <c r="O113" s="1408"/>
      <c r="P113" s="158"/>
      <c r="Q113" s="159"/>
      <c r="R113" s="1408"/>
      <c r="S113" s="295">
        <f t="shared" si="25"/>
        <v>0</v>
      </c>
      <c r="T113" s="12" t="str">
        <f t="shared" si="17"/>
        <v/>
      </c>
      <c r="U113" s="13"/>
    </row>
    <row r="114" spans="1:21" ht="18.75" customHeight="1">
      <c r="A114" s="61">
        <v>100</v>
      </c>
      <c r="I114" s="362"/>
      <c r="J114" s="285">
        <v>4309</v>
      </c>
      <c r="K114" s="301" t="s">
        <v>239</v>
      </c>
      <c r="L114" s="287">
        <f t="shared" si="24"/>
        <v>0</v>
      </c>
      <c r="M114" s="173"/>
      <c r="N114" s="174"/>
      <c r="O114" s="1409"/>
      <c r="P114" s="173"/>
      <c r="Q114" s="174"/>
      <c r="R114" s="1409"/>
      <c r="S114" s="287">
        <f t="shared" si="25"/>
        <v>0</v>
      </c>
      <c r="T114" s="12" t="str">
        <f t="shared" si="17"/>
        <v/>
      </c>
      <c r="U114" s="13"/>
    </row>
    <row r="115" spans="1:21" ht="20.25" customHeight="1">
      <c r="A115" s="61">
        <v>101</v>
      </c>
      <c r="I115" s="272">
        <v>4400</v>
      </c>
      <c r="J115" s="1960" t="s">
        <v>1642</v>
      </c>
      <c r="K115" s="1961"/>
      <c r="L115" s="310">
        <f t="shared" si="24"/>
        <v>0</v>
      </c>
      <c r="M115" s="1410"/>
      <c r="N115" s="1411"/>
      <c r="O115" s="1412"/>
      <c r="P115" s="1410"/>
      <c r="Q115" s="1411"/>
      <c r="R115" s="1412"/>
      <c r="S115" s="310">
        <f t="shared" si="25"/>
        <v>0</v>
      </c>
      <c r="T115" s="12" t="str">
        <f t="shared" si="17"/>
        <v/>
      </c>
      <c r="U115" s="13"/>
    </row>
    <row r="116" spans="1:21" ht="30.75" customHeight="1">
      <c r="A116" s="61">
        <v>102</v>
      </c>
      <c r="I116" s="272">
        <v>4500</v>
      </c>
      <c r="J116" s="1960" t="s">
        <v>1643</v>
      </c>
      <c r="K116" s="1961"/>
      <c r="L116" s="310">
        <f t="shared" si="24"/>
        <v>0</v>
      </c>
      <c r="M116" s="1410"/>
      <c r="N116" s="1411"/>
      <c r="O116" s="1412"/>
      <c r="P116" s="1410"/>
      <c r="Q116" s="1411"/>
      <c r="R116" s="1412"/>
      <c r="S116" s="310">
        <f t="shared" si="25"/>
        <v>0</v>
      </c>
      <c r="T116" s="12" t="str">
        <f t="shared" si="17"/>
        <v/>
      </c>
      <c r="U116" s="13"/>
    </row>
    <row r="117" spans="1:21" ht="15.75">
      <c r="A117" s="61">
        <v>103</v>
      </c>
      <c r="I117" s="272">
        <v>4600</v>
      </c>
      <c r="J117" s="1962" t="s">
        <v>240</v>
      </c>
      <c r="K117" s="1963"/>
      <c r="L117" s="310">
        <f t="shared" si="24"/>
        <v>0</v>
      </c>
      <c r="M117" s="1410"/>
      <c r="N117" s="1411"/>
      <c r="O117" s="1412"/>
      <c r="P117" s="1410"/>
      <c r="Q117" s="1411"/>
      <c r="R117" s="1412"/>
      <c r="S117" s="310">
        <f t="shared" si="25"/>
        <v>0</v>
      </c>
      <c r="T117" s="12" t="str">
        <f t="shared" si="17"/>
        <v/>
      </c>
      <c r="U117" s="13"/>
    </row>
    <row r="118" spans="1:21" ht="15.75">
      <c r="A118" s="61">
        <v>104</v>
      </c>
      <c r="I118" s="272">
        <v>4900</v>
      </c>
      <c r="J118" s="1960" t="s">
        <v>267</v>
      </c>
      <c r="K118" s="1961"/>
      <c r="L118" s="310">
        <f t="shared" ref="L118:S118" si="26">+L119+L120</f>
        <v>0</v>
      </c>
      <c r="M118" s="274">
        <f t="shared" si="26"/>
        <v>0</v>
      </c>
      <c r="N118" s="275">
        <f t="shared" si="26"/>
        <v>0</v>
      </c>
      <c r="O118" s="276">
        <f>+O119+O120</f>
        <v>0</v>
      </c>
      <c r="P118" s="274">
        <f t="shared" si="26"/>
        <v>0</v>
      </c>
      <c r="Q118" s="275">
        <f t="shared" si="26"/>
        <v>0</v>
      </c>
      <c r="R118" s="276">
        <f t="shared" si="26"/>
        <v>0</v>
      </c>
      <c r="S118" s="310">
        <f t="shared" si="26"/>
        <v>0</v>
      </c>
      <c r="T118" s="12" t="str">
        <f t="shared" si="17"/>
        <v/>
      </c>
      <c r="U118" s="13"/>
    </row>
    <row r="119" spans="1:21" ht="15.75">
      <c r="A119" s="61">
        <v>105</v>
      </c>
      <c r="I119" s="362"/>
      <c r="J119" s="279">
        <v>4901</v>
      </c>
      <c r="K119" s="364" t="s">
        <v>268</v>
      </c>
      <c r="L119" s="281">
        <f>M119+N119+O119</f>
        <v>0</v>
      </c>
      <c r="M119" s="152"/>
      <c r="N119" s="153"/>
      <c r="O119" s="1406"/>
      <c r="P119" s="152"/>
      <c r="Q119" s="153"/>
      <c r="R119" s="1406"/>
      <c r="S119" s="281">
        <f>P119+Q119+R119</f>
        <v>0</v>
      </c>
      <c r="T119" s="12" t="str">
        <f t="shared" si="17"/>
        <v/>
      </c>
      <c r="U119" s="13"/>
    </row>
    <row r="120" spans="1:21" ht="15.75">
      <c r="A120" s="61">
        <v>106</v>
      </c>
      <c r="I120" s="362"/>
      <c r="J120" s="285">
        <v>4902</v>
      </c>
      <c r="K120" s="301" t="s">
        <v>269</v>
      </c>
      <c r="L120" s="287">
        <f>M120+N120+O120</f>
        <v>0</v>
      </c>
      <c r="M120" s="173"/>
      <c r="N120" s="174"/>
      <c r="O120" s="1409"/>
      <c r="P120" s="173"/>
      <c r="Q120" s="174"/>
      <c r="R120" s="1409"/>
      <c r="S120" s="287">
        <f>P120+Q120+R120</f>
        <v>0</v>
      </c>
      <c r="T120" s="12" t="str">
        <f t="shared" si="17"/>
        <v/>
      </c>
      <c r="U120" s="13"/>
    </row>
    <row r="121" spans="1:21" ht="15.75">
      <c r="A121" s="61">
        <v>107</v>
      </c>
      <c r="I121" s="365">
        <v>5100</v>
      </c>
      <c r="J121" s="1958" t="s">
        <v>241</v>
      </c>
      <c r="K121" s="1959"/>
      <c r="L121" s="310">
        <f>M121+N121+O121</f>
        <v>0</v>
      </c>
      <c r="M121" s="1410"/>
      <c r="N121" s="1411"/>
      <c r="O121" s="1412"/>
      <c r="P121" s="1410"/>
      <c r="Q121" s="1411"/>
      <c r="R121" s="1412"/>
      <c r="S121" s="310">
        <f>P121+Q121+R121</f>
        <v>0</v>
      </c>
      <c r="T121" s="12" t="str">
        <f t="shared" si="17"/>
        <v/>
      </c>
      <c r="U121" s="13"/>
    </row>
    <row r="122" spans="1:21" ht="15.75">
      <c r="A122" s="61">
        <v>108</v>
      </c>
      <c r="I122" s="365">
        <v>5200</v>
      </c>
      <c r="J122" s="1958" t="s">
        <v>242</v>
      </c>
      <c r="K122" s="1959"/>
      <c r="L122" s="310">
        <f t="shared" ref="L122:S122" si="27">SUM(L123:L129)</f>
        <v>0</v>
      </c>
      <c r="M122" s="274">
        <f t="shared" si="27"/>
        <v>0</v>
      </c>
      <c r="N122" s="275">
        <f t="shared" si="27"/>
        <v>0</v>
      </c>
      <c r="O122" s="276">
        <f>SUM(O123:O129)</f>
        <v>0</v>
      </c>
      <c r="P122" s="274">
        <f t="shared" si="27"/>
        <v>0</v>
      </c>
      <c r="Q122" s="275">
        <f t="shared" si="27"/>
        <v>0</v>
      </c>
      <c r="R122" s="276">
        <f t="shared" si="27"/>
        <v>0</v>
      </c>
      <c r="S122" s="310">
        <f t="shared" si="27"/>
        <v>0</v>
      </c>
      <c r="T122" s="12" t="str">
        <f t="shared" si="17"/>
        <v/>
      </c>
      <c r="U122" s="13"/>
    </row>
    <row r="123" spans="1:21" ht="15.75">
      <c r="A123" s="61">
        <v>109</v>
      </c>
      <c r="I123" s="366"/>
      <c r="J123" s="367">
        <v>5201</v>
      </c>
      <c r="K123" s="368" t="s">
        <v>243</v>
      </c>
      <c r="L123" s="281">
        <f t="shared" ref="L123:L129" si="28">M123+N123+O123</f>
        <v>0</v>
      </c>
      <c r="M123" s="152"/>
      <c r="N123" s="153"/>
      <c r="O123" s="1406"/>
      <c r="P123" s="152"/>
      <c r="Q123" s="153"/>
      <c r="R123" s="1406"/>
      <c r="S123" s="281">
        <f t="shared" ref="S123:S129" si="29">P123+Q123+R123</f>
        <v>0</v>
      </c>
      <c r="T123" s="12" t="str">
        <f t="shared" si="17"/>
        <v/>
      </c>
      <c r="U123" s="13"/>
    </row>
    <row r="124" spans="1:21" ht="20.25" customHeight="1">
      <c r="A124" s="61">
        <v>110</v>
      </c>
      <c r="I124" s="366"/>
      <c r="J124" s="369">
        <v>5202</v>
      </c>
      <c r="K124" s="370" t="s">
        <v>244</v>
      </c>
      <c r="L124" s="295">
        <f t="shared" si="28"/>
        <v>0</v>
      </c>
      <c r="M124" s="158"/>
      <c r="N124" s="159"/>
      <c r="O124" s="1408"/>
      <c r="P124" s="158"/>
      <c r="Q124" s="159"/>
      <c r="R124" s="1408"/>
      <c r="S124" s="295">
        <f t="shared" si="29"/>
        <v>0</v>
      </c>
      <c r="T124" s="12" t="str">
        <f t="shared" si="17"/>
        <v/>
      </c>
      <c r="U124" s="13"/>
    </row>
    <row r="125" spans="1:21" ht="15.75">
      <c r="A125" s="61">
        <v>111</v>
      </c>
      <c r="I125" s="366"/>
      <c r="J125" s="369">
        <v>5203</v>
      </c>
      <c r="K125" s="370" t="s">
        <v>609</v>
      </c>
      <c r="L125" s="295">
        <f t="shared" si="28"/>
        <v>0</v>
      </c>
      <c r="M125" s="158"/>
      <c r="N125" s="159"/>
      <c r="O125" s="1408"/>
      <c r="P125" s="158"/>
      <c r="Q125" s="159"/>
      <c r="R125" s="1408"/>
      <c r="S125" s="295">
        <f t="shared" si="29"/>
        <v>0</v>
      </c>
      <c r="T125" s="12" t="str">
        <f t="shared" si="17"/>
        <v/>
      </c>
      <c r="U125" s="13"/>
    </row>
    <row r="126" spans="1:21" ht="15.75">
      <c r="A126" s="61">
        <v>112</v>
      </c>
      <c r="I126" s="366"/>
      <c r="J126" s="369">
        <v>5204</v>
      </c>
      <c r="K126" s="370" t="s">
        <v>610</v>
      </c>
      <c r="L126" s="295">
        <f t="shared" si="28"/>
        <v>0</v>
      </c>
      <c r="M126" s="158"/>
      <c r="N126" s="159"/>
      <c r="O126" s="1408"/>
      <c r="P126" s="158"/>
      <c r="Q126" s="159"/>
      <c r="R126" s="1408"/>
      <c r="S126" s="295">
        <f t="shared" si="29"/>
        <v>0</v>
      </c>
      <c r="T126" s="12" t="str">
        <f t="shared" si="17"/>
        <v/>
      </c>
      <c r="U126" s="13"/>
    </row>
    <row r="127" spans="1:21" ht="15.75">
      <c r="A127" s="61">
        <v>113</v>
      </c>
      <c r="I127" s="366"/>
      <c r="J127" s="369">
        <v>5205</v>
      </c>
      <c r="K127" s="370" t="s">
        <v>611</v>
      </c>
      <c r="L127" s="295">
        <f t="shared" si="28"/>
        <v>0</v>
      </c>
      <c r="M127" s="158"/>
      <c r="N127" s="159"/>
      <c r="O127" s="1408"/>
      <c r="P127" s="158"/>
      <c r="Q127" s="159"/>
      <c r="R127" s="1408"/>
      <c r="S127" s="295">
        <f t="shared" si="29"/>
        <v>0</v>
      </c>
      <c r="T127" s="12" t="str">
        <f t="shared" si="17"/>
        <v/>
      </c>
      <c r="U127" s="13"/>
    </row>
    <row r="128" spans="1:21" ht="31.5" customHeight="1">
      <c r="A128" s="61">
        <v>114</v>
      </c>
      <c r="I128" s="366"/>
      <c r="J128" s="369">
        <v>5206</v>
      </c>
      <c r="K128" s="370" t="s">
        <v>612</v>
      </c>
      <c r="L128" s="295">
        <f t="shared" si="28"/>
        <v>0</v>
      </c>
      <c r="M128" s="158"/>
      <c r="N128" s="159"/>
      <c r="O128" s="1408"/>
      <c r="P128" s="158"/>
      <c r="Q128" s="159"/>
      <c r="R128" s="1408"/>
      <c r="S128" s="295">
        <f t="shared" si="29"/>
        <v>0</v>
      </c>
      <c r="T128" s="12" t="str">
        <f t="shared" si="17"/>
        <v/>
      </c>
      <c r="U128" s="13"/>
    </row>
    <row r="129" spans="1:21" ht="15.75">
      <c r="A129" s="61">
        <v>115</v>
      </c>
      <c r="I129" s="366"/>
      <c r="J129" s="371">
        <v>5219</v>
      </c>
      <c r="K129" s="372" t="s">
        <v>613</v>
      </c>
      <c r="L129" s="287">
        <f t="shared" si="28"/>
        <v>0</v>
      </c>
      <c r="M129" s="173"/>
      <c r="N129" s="174"/>
      <c r="O129" s="1409"/>
      <c r="P129" s="173"/>
      <c r="Q129" s="174"/>
      <c r="R129" s="1409"/>
      <c r="S129" s="287">
        <f t="shared" si="29"/>
        <v>0</v>
      </c>
      <c r="T129" s="12" t="str">
        <f t="shared" si="17"/>
        <v/>
      </c>
      <c r="U129" s="13"/>
    </row>
    <row r="130" spans="1:21" ht="15.75">
      <c r="A130" s="61">
        <v>116</v>
      </c>
      <c r="I130" s="365">
        <v>5300</v>
      </c>
      <c r="J130" s="1958" t="s">
        <v>614</v>
      </c>
      <c r="K130" s="1959"/>
      <c r="L130" s="310">
        <f t="shared" ref="L130:S130" si="30">SUM(L131:L132)</f>
        <v>0</v>
      </c>
      <c r="M130" s="274">
        <f t="shared" si="30"/>
        <v>0</v>
      </c>
      <c r="N130" s="275">
        <f t="shared" si="30"/>
        <v>0</v>
      </c>
      <c r="O130" s="276">
        <f>SUM(O131:O132)</f>
        <v>0</v>
      </c>
      <c r="P130" s="274">
        <f t="shared" si="30"/>
        <v>0</v>
      </c>
      <c r="Q130" s="275">
        <f t="shared" si="30"/>
        <v>0</v>
      </c>
      <c r="R130" s="276">
        <f t="shared" si="30"/>
        <v>0</v>
      </c>
      <c r="S130" s="310">
        <f t="shared" si="30"/>
        <v>0</v>
      </c>
      <c r="T130" s="12" t="str">
        <f t="shared" si="17"/>
        <v/>
      </c>
      <c r="U130" s="13"/>
    </row>
    <row r="131" spans="1:21" ht="15.75">
      <c r="A131" s="61">
        <v>117</v>
      </c>
      <c r="I131" s="366"/>
      <c r="J131" s="367">
        <v>5301</v>
      </c>
      <c r="K131" s="368" t="s">
        <v>301</v>
      </c>
      <c r="L131" s="281">
        <f>M131+N131+O131</f>
        <v>0</v>
      </c>
      <c r="M131" s="152"/>
      <c r="N131" s="153"/>
      <c r="O131" s="1406"/>
      <c r="P131" s="152"/>
      <c r="Q131" s="153"/>
      <c r="R131" s="1406"/>
      <c r="S131" s="281">
        <f>P131+Q131+R131</f>
        <v>0</v>
      </c>
      <c r="T131" s="12" t="str">
        <f t="shared" si="17"/>
        <v/>
      </c>
      <c r="U131" s="13"/>
    </row>
    <row r="132" spans="1:21" ht="15.75">
      <c r="A132" s="61">
        <v>118</v>
      </c>
      <c r="I132" s="366"/>
      <c r="J132" s="371">
        <v>5309</v>
      </c>
      <c r="K132" s="372" t="s">
        <v>615</v>
      </c>
      <c r="L132" s="287">
        <f>M132+N132+O132</f>
        <v>0</v>
      </c>
      <c r="M132" s="173"/>
      <c r="N132" s="174"/>
      <c r="O132" s="1409"/>
      <c r="P132" s="173"/>
      <c r="Q132" s="174"/>
      <c r="R132" s="1409"/>
      <c r="S132" s="287">
        <f>P132+Q132+R132</f>
        <v>0</v>
      </c>
      <c r="T132" s="12" t="str">
        <f t="shared" si="17"/>
        <v/>
      </c>
      <c r="U132" s="13"/>
    </row>
    <row r="133" spans="1:21" ht="15.75">
      <c r="A133" s="61">
        <v>119</v>
      </c>
      <c r="I133" s="365">
        <v>5400</v>
      </c>
      <c r="J133" s="1958" t="s">
        <v>672</v>
      </c>
      <c r="K133" s="1959"/>
      <c r="L133" s="310">
        <f>M133+N133+O133</f>
        <v>0</v>
      </c>
      <c r="M133" s="1410"/>
      <c r="N133" s="1411"/>
      <c r="O133" s="1412"/>
      <c r="P133" s="1410"/>
      <c r="Q133" s="1411"/>
      <c r="R133" s="1412"/>
      <c r="S133" s="310">
        <f>P133+Q133+R133</f>
        <v>0</v>
      </c>
      <c r="T133" s="12" t="str">
        <f t="shared" si="17"/>
        <v/>
      </c>
      <c r="U133" s="13"/>
    </row>
    <row r="134" spans="1:21" ht="15.75">
      <c r="A134" s="61">
        <v>120</v>
      </c>
      <c r="I134" s="272">
        <v>5500</v>
      </c>
      <c r="J134" s="1960" t="s">
        <v>673</v>
      </c>
      <c r="K134" s="1961"/>
      <c r="L134" s="310">
        <f t="shared" ref="L134:S134" si="31">SUM(L135:L138)</f>
        <v>0</v>
      </c>
      <c r="M134" s="274">
        <f t="shared" si="31"/>
        <v>0</v>
      </c>
      <c r="N134" s="275">
        <f t="shared" si="31"/>
        <v>0</v>
      </c>
      <c r="O134" s="276">
        <f>SUM(O135:O138)</f>
        <v>0</v>
      </c>
      <c r="P134" s="274">
        <f t="shared" si="31"/>
        <v>0</v>
      </c>
      <c r="Q134" s="275">
        <f t="shared" si="31"/>
        <v>0</v>
      </c>
      <c r="R134" s="276">
        <f t="shared" si="31"/>
        <v>0</v>
      </c>
      <c r="S134" s="310">
        <f t="shared" si="31"/>
        <v>0</v>
      </c>
      <c r="T134" s="12" t="str">
        <f t="shared" si="17"/>
        <v/>
      </c>
      <c r="U134" s="13"/>
    </row>
    <row r="135" spans="1:21" ht="15.75">
      <c r="A135" s="61">
        <v>121</v>
      </c>
      <c r="I135" s="362"/>
      <c r="J135" s="279">
        <v>5501</v>
      </c>
      <c r="K135" s="311" t="s">
        <v>674</v>
      </c>
      <c r="L135" s="281">
        <f>M135+N135+O135</f>
        <v>0</v>
      </c>
      <c r="M135" s="152"/>
      <c r="N135" s="153"/>
      <c r="O135" s="1406"/>
      <c r="P135" s="152"/>
      <c r="Q135" s="153"/>
      <c r="R135" s="1406"/>
      <c r="S135" s="281">
        <f>P135+Q135+R135</f>
        <v>0</v>
      </c>
      <c r="T135" s="12" t="str">
        <f t="shared" si="17"/>
        <v/>
      </c>
      <c r="U135" s="13"/>
    </row>
    <row r="136" spans="1:21" ht="18.75" customHeight="1">
      <c r="A136" s="61">
        <v>122</v>
      </c>
      <c r="I136" s="362"/>
      <c r="J136" s="293">
        <v>5502</v>
      </c>
      <c r="K136" s="294" t="s">
        <v>675</v>
      </c>
      <c r="L136" s="295">
        <f>M136+N136+O136</f>
        <v>0</v>
      </c>
      <c r="M136" s="158"/>
      <c r="N136" s="159"/>
      <c r="O136" s="1408"/>
      <c r="P136" s="158"/>
      <c r="Q136" s="159"/>
      <c r="R136" s="1408"/>
      <c r="S136" s="295">
        <f>P136+Q136+R136</f>
        <v>0</v>
      </c>
      <c r="T136" s="12" t="str">
        <f t="shared" si="17"/>
        <v/>
      </c>
      <c r="U136" s="13"/>
    </row>
    <row r="137" spans="1:21" ht="20.25" customHeight="1">
      <c r="A137" s="61">
        <v>123</v>
      </c>
      <c r="I137" s="362"/>
      <c r="J137" s="293">
        <v>5503</v>
      </c>
      <c r="K137" s="363" t="s">
        <v>676</v>
      </c>
      <c r="L137" s="295">
        <f>M137+N137+O137</f>
        <v>0</v>
      </c>
      <c r="M137" s="158"/>
      <c r="N137" s="159"/>
      <c r="O137" s="1408"/>
      <c r="P137" s="158"/>
      <c r="Q137" s="159"/>
      <c r="R137" s="1408"/>
      <c r="S137" s="295">
        <f>P137+Q137+R137</f>
        <v>0</v>
      </c>
      <c r="T137" s="12" t="str">
        <f t="shared" si="17"/>
        <v/>
      </c>
      <c r="U137" s="13"/>
    </row>
    <row r="138" spans="1:21" ht="18.75" customHeight="1">
      <c r="A138" s="61">
        <v>124</v>
      </c>
      <c r="I138" s="362"/>
      <c r="J138" s="285">
        <v>5504</v>
      </c>
      <c r="K138" s="339" t="s">
        <v>677</v>
      </c>
      <c r="L138" s="287">
        <f>M138+N138+O138</f>
        <v>0</v>
      </c>
      <c r="M138" s="173"/>
      <c r="N138" s="174"/>
      <c r="O138" s="1409"/>
      <c r="P138" s="173"/>
      <c r="Q138" s="174"/>
      <c r="R138" s="1409"/>
      <c r="S138" s="287">
        <f>P138+Q138+R138</f>
        <v>0</v>
      </c>
      <c r="T138" s="12" t="str">
        <f t="shared" si="17"/>
        <v/>
      </c>
      <c r="U138" s="13"/>
    </row>
    <row r="139" spans="1:21" ht="15.75">
      <c r="A139" s="61">
        <v>125</v>
      </c>
      <c r="I139" s="365">
        <v>5700</v>
      </c>
      <c r="J139" s="1953" t="s">
        <v>899</v>
      </c>
      <c r="K139" s="1954"/>
      <c r="L139" s="310">
        <f>SUM(L140:L142)</f>
        <v>0</v>
      </c>
      <c r="M139" s="1458">
        <v>0</v>
      </c>
      <c r="N139" s="1458">
        <v>0</v>
      </c>
      <c r="O139" s="1458">
        <v>0</v>
      </c>
      <c r="P139" s="1458">
        <v>0</v>
      </c>
      <c r="Q139" s="1458">
        <v>0</v>
      </c>
      <c r="R139" s="1458">
        <v>0</v>
      </c>
      <c r="S139" s="310">
        <f>SUM(S140:S142)</f>
        <v>0</v>
      </c>
      <c r="T139" s="12" t="str">
        <f t="shared" si="17"/>
        <v/>
      </c>
      <c r="U139" s="13"/>
    </row>
    <row r="140" spans="1:21" ht="15.75">
      <c r="A140" s="61">
        <v>126</v>
      </c>
      <c r="I140" s="366"/>
      <c r="J140" s="367">
        <v>5701</v>
      </c>
      <c r="K140" s="368" t="s">
        <v>678</v>
      </c>
      <c r="L140" s="281">
        <f>M140+N140+O140</f>
        <v>0</v>
      </c>
      <c r="M140" s="1459">
        <v>0</v>
      </c>
      <c r="N140" s="1459">
        <v>0</v>
      </c>
      <c r="O140" s="1460">
        <v>0</v>
      </c>
      <c r="P140" s="1711">
        <v>0</v>
      </c>
      <c r="Q140" s="1459">
        <v>0</v>
      </c>
      <c r="R140" s="1459">
        <v>0</v>
      </c>
      <c r="S140" s="281">
        <f>P140+Q140+R140</f>
        <v>0</v>
      </c>
      <c r="T140" s="12" t="str">
        <f t="shared" si="17"/>
        <v/>
      </c>
      <c r="U140" s="13"/>
    </row>
    <row r="141" spans="1:21" ht="15.75">
      <c r="A141" s="61">
        <v>127</v>
      </c>
      <c r="I141" s="366"/>
      <c r="J141" s="373">
        <v>5702</v>
      </c>
      <c r="K141" s="374" t="s">
        <v>679</v>
      </c>
      <c r="L141" s="314">
        <f>M141+N141+O141</f>
        <v>0</v>
      </c>
      <c r="M141" s="1459">
        <v>0</v>
      </c>
      <c r="N141" s="1459">
        <v>0</v>
      </c>
      <c r="O141" s="1460">
        <v>0</v>
      </c>
      <c r="P141" s="1711">
        <v>0</v>
      </c>
      <c r="Q141" s="1459">
        <v>0</v>
      </c>
      <c r="R141" s="1459">
        <v>0</v>
      </c>
      <c r="S141" s="314">
        <f>P141+Q141+R141</f>
        <v>0</v>
      </c>
      <c r="T141" s="12" t="str">
        <f t="shared" si="17"/>
        <v/>
      </c>
      <c r="U141" s="13"/>
    </row>
    <row r="142" spans="1:21" ht="15.75" customHeight="1">
      <c r="A142" s="61">
        <v>128</v>
      </c>
      <c r="I142" s="292"/>
      <c r="J142" s="375">
        <v>4071</v>
      </c>
      <c r="K142" s="376" t="s">
        <v>680</v>
      </c>
      <c r="L142" s="377">
        <f>M142+N142+O142</f>
        <v>0</v>
      </c>
      <c r="M142" s="1459">
        <v>0</v>
      </c>
      <c r="N142" s="1459">
        <v>0</v>
      </c>
      <c r="O142" s="1460">
        <v>0</v>
      </c>
      <c r="P142" s="1711">
        <v>0</v>
      </c>
      <c r="Q142" s="1459">
        <v>0</v>
      </c>
      <c r="R142" s="1459">
        <v>0</v>
      </c>
      <c r="S142" s="377">
        <f>P142+Q142+R142</f>
        <v>0</v>
      </c>
      <c r="T142" s="12" t="str">
        <f t="shared" si="17"/>
        <v/>
      </c>
      <c r="U142" s="13"/>
    </row>
    <row r="143" spans="1:21" ht="15.75" customHeight="1">
      <c r="A143" s="61">
        <v>129</v>
      </c>
      <c r="I143" s="571"/>
      <c r="J143" s="1955" t="s">
        <v>681</v>
      </c>
      <c r="K143" s="1956"/>
      <c r="L143" s="1426"/>
      <c r="M143" s="1426"/>
      <c r="N143" s="1426"/>
      <c r="O143" s="1426"/>
      <c r="P143" s="1426"/>
      <c r="Q143" s="1426"/>
      <c r="R143" s="1426"/>
      <c r="S143" s="1427"/>
      <c r="T143" s="12" t="str">
        <f t="shared" si="17"/>
        <v/>
      </c>
      <c r="U143" s="13"/>
    </row>
    <row r="144" spans="1:21" ht="15.75" customHeight="1">
      <c r="A144" s="61">
        <v>130</v>
      </c>
      <c r="I144" s="381">
        <v>98</v>
      </c>
      <c r="J144" s="1955" t="s">
        <v>681</v>
      </c>
      <c r="K144" s="1956"/>
      <c r="L144" s="382">
        <f>M144+N144+O144</f>
        <v>0</v>
      </c>
      <c r="M144" s="1417"/>
      <c r="N144" s="1418"/>
      <c r="O144" s="1419"/>
      <c r="P144" s="1448">
        <v>0</v>
      </c>
      <c r="Q144" s="1449">
        <v>0</v>
      </c>
      <c r="R144" s="1450">
        <v>0</v>
      </c>
      <c r="S144" s="382">
        <f>P144+Q144+R144</f>
        <v>0</v>
      </c>
      <c r="T144" s="12" t="str">
        <f t="shared" si="17"/>
        <v/>
      </c>
      <c r="U144" s="13"/>
    </row>
    <row r="145" spans="1:21" ht="15.75">
      <c r="A145" s="61">
        <v>131</v>
      </c>
      <c r="I145" s="1421"/>
      <c r="J145" s="1422"/>
      <c r="K145" s="1423"/>
      <c r="L145" s="269"/>
      <c r="M145" s="269"/>
      <c r="N145" s="269"/>
      <c r="O145" s="269"/>
      <c r="P145" s="269"/>
      <c r="Q145" s="269"/>
      <c r="R145" s="269"/>
      <c r="S145" s="270"/>
      <c r="T145" s="12" t="str">
        <f t="shared" si="17"/>
        <v/>
      </c>
      <c r="U145" s="73" t="str">
        <f>LEFT(J27,1)</f>
        <v>0</v>
      </c>
    </row>
    <row r="146" spans="1:21" ht="15.75">
      <c r="A146" s="61">
        <v>132</v>
      </c>
      <c r="I146" s="1424"/>
      <c r="J146" s="111"/>
      <c r="K146" s="1425"/>
      <c r="L146" s="218"/>
      <c r="M146" s="218"/>
      <c r="N146" s="218"/>
      <c r="O146" s="218"/>
      <c r="P146" s="218"/>
      <c r="Q146" s="218"/>
      <c r="R146" s="218"/>
      <c r="S146" s="389"/>
      <c r="T146" s="7" t="str">
        <f t="shared" si="17"/>
        <v/>
      </c>
      <c r="U146" s="8"/>
    </row>
    <row r="147" spans="1:21" ht="15.75">
      <c r="A147" s="61">
        <v>169</v>
      </c>
      <c r="I147" s="1424"/>
      <c r="J147" s="111"/>
      <c r="K147" s="1425"/>
      <c r="L147" s="218"/>
      <c r="M147" s="218"/>
      <c r="N147" s="218"/>
      <c r="O147" s="218"/>
      <c r="P147" s="218"/>
      <c r="Q147" s="218"/>
      <c r="R147" s="218"/>
      <c r="S147" s="389"/>
      <c r="T147" s="7" t="str">
        <f t="shared" si="17"/>
        <v/>
      </c>
      <c r="U147" s="8"/>
    </row>
    <row r="148" spans="1:21" ht="19.5" thickBot="1">
      <c r="I148" s="1451"/>
      <c r="J148" s="393" t="s">
        <v>727</v>
      </c>
      <c r="K148" s="1420">
        <f>+I148</f>
        <v>0</v>
      </c>
      <c r="L148" s="395">
        <f t="shared" ref="L148:S148" si="32">SUM(L30,L33,L39,L47,L48,L66,L70,L76,L79,L80,L81,L82,L86,L95,L101,L102,L103,L104,L111,L115,L116,L117,L118,L121,L122,L130,L133,L134,L139)+L144</f>
        <v>0</v>
      </c>
      <c r="M148" s="396">
        <f t="shared" si="32"/>
        <v>0</v>
      </c>
      <c r="N148" s="397">
        <f t="shared" si="32"/>
        <v>0</v>
      </c>
      <c r="O148" s="398">
        <f t="shared" si="32"/>
        <v>0</v>
      </c>
      <c r="P148" s="396">
        <f t="shared" si="32"/>
        <v>0</v>
      </c>
      <c r="Q148" s="397">
        <f t="shared" si="32"/>
        <v>0</v>
      </c>
      <c r="R148" s="398">
        <f t="shared" si="32"/>
        <v>0</v>
      </c>
      <c r="S148" s="395">
        <f t="shared" si="32"/>
        <v>0</v>
      </c>
      <c r="T148" s="1821" t="str">
        <f t="shared" si="17"/>
        <v/>
      </c>
    </row>
    <row r="149" spans="1:21" ht="19.5" thickTop="1">
      <c r="I149" s="79" t="s">
        <v>120</v>
      </c>
      <c r="J149" s="1"/>
      <c r="K149" s="3"/>
      <c r="L149" s="2"/>
      <c r="M149" s="2"/>
      <c r="N149" s="2"/>
      <c r="O149" s="2"/>
      <c r="P149" s="2"/>
      <c r="Q149" s="2"/>
      <c r="R149" s="2"/>
      <c r="S149" s="6"/>
      <c r="T149" s="1821" t="str">
        <f>(IF($E148&lt;&gt;0,$M$2,IF($L148&lt;&gt;0,$M$2,"")))</f>
        <v/>
      </c>
    </row>
    <row r="150" spans="1:21" ht="18.75">
      <c r="I150" s="1355"/>
      <c r="J150" s="1355"/>
      <c r="K150" s="1356"/>
      <c r="L150" s="1355"/>
      <c r="M150" s="1355"/>
      <c r="N150" s="1355"/>
      <c r="O150" s="1355"/>
      <c r="P150" s="1355"/>
      <c r="Q150" s="1355"/>
      <c r="R150" s="1355"/>
      <c r="S150" s="1357"/>
      <c r="T150" s="1821" t="str">
        <f>(IF($E148&lt;&gt;0,$M$2,IF($L148&lt;&gt;0,$M$2,"")))</f>
        <v/>
      </c>
    </row>
    <row r="151" spans="1:21" ht="18.75"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77"/>
      <c r="T151" s="74" t="str">
        <f>(IF(L148&lt;&gt;0,$G$2,IF(S148&lt;&gt;0,$G$2,"")))</f>
        <v/>
      </c>
    </row>
    <row r="152" spans="1:21" ht="18.75" customHeight="1"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77"/>
      <c r="T152" s="74" t="str">
        <f>(IF(L148&lt;&gt;0,$G$2,IF(S148&lt;&gt;0,$G$2,"")))</f>
        <v/>
      </c>
    </row>
    <row r="153" spans="1:21" ht="18.75" customHeight="1"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77"/>
      <c r="T153" s="74" t="str">
        <f>(IF(L148&lt;&gt;0,$G$2,IF(S148&lt;&gt;0,$G$2,"")))</f>
        <v/>
      </c>
    </row>
    <row r="154" spans="1:21" ht="18.75"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77"/>
      <c r="T154" s="74" t="str">
        <f>(IF(L148&lt;&gt;0,$G$2,IF(S148&lt;&gt;0,$G$2,"")))</f>
        <v/>
      </c>
    </row>
    <row r="155" spans="1:21"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77"/>
    </row>
    <row r="156" spans="1:21"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77"/>
    </row>
    <row r="157" spans="1:21"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77"/>
    </row>
    <row r="158" spans="1:21"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77"/>
    </row>
    <row r="159" spans="1:21"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77"/>
    </row>
    <row r="160" spans="1:21"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77"/>
    </row>
    <row r="161" spans="9:19"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77"/>
    </row>
    <row r="162" spans="9:19"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77"/>
    </row>
    <row r="163" spans="9:19"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77"/>
    </row>
    <row r="164" spans="9:19"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77"/>
    </row>
    <row r="165" spans="9:19"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77"/>
    </row>
    <row r="166" spans="9:19"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77"/>
    </row>
    <row r="167" spans="9:19"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77"/>
    </row>
    <row r="168" spans="9:19"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77"/>
    </row>
    <row r="169" spans="9:19"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77"/>
    </row>
    <row r="170" spans="9:19"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77"/>
    </row>
    <row r="171" spans="9:19"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77"/>
    </row>
    <row r="172" spans="9:19"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77"/>
    </row>
    <row r="173" spans="9:19"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77"/>
    </row>
    <row r="174" spans="9:19"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77"/>
    </row>
    <row r="175" spans="9:19"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77"/>
    </row>
    <row r="176" spans="9:19"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77"/>
    </row>
    <row r="177" spans="9:19"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77"/>
    </row>
    <row r="178" spans="9:19"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77"/>
    </row>
    <row r="179" spans="9:19"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77"/>
    </row>
    <row r="180" spans="9:19"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77"/>
    </row>
    <row r="181" spans="9:19"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77"/>
    </row>
    <row r="182" spans="9:19" ht="15.75" customHeight="1"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77"/>
    </row>
    <row r="183" spans="9:19"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77"/>
    </row>
    <row r="184" spans="9:19"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77"/>
    </row>
    <row r="185" spans="9:19"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77"/>
    </row>
    <row r="186" spans="9:19"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77"/>
    </row>
    <row r="187" spans="9:19"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77"/>
    </row>
    <row r="188" spans="9:19"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77"/>
    </row>
    <row r="189" spans="9:19"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77"/>
    </row>
    <row r="190" spans="9:19"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77"/>
    </row>
    <row r="191" spans="9:19"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77"/>
    </row>
    <row r="192" spans="9:19"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77"/>
    </row>
    <row r="193" spans="9:19"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77"/>
    </row>
    <row r="194" spans="9:19"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77"/>
    </row>
    <row r="195" spans="9:19"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77"/>
    </row>
    <row r="196" spans="9:19"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77"/>
    </row>
    <row r="197" spans="9:19"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77"/>
    </row>
    <row r="198" spans="9:19"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77"/>
    </row>
    <row r="199" spans="9:19"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77"/>
    </row>
    <row r="200" spans="9:19"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77"/>
    </row>
    <row r="201" spans="9:19"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77"/>
    </row>
    <row r="202" spans="9:19"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77"/>
    </row>
    <row r="203" spans="9:19"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77"/>
    </row>
    <row r="204" spans="9:19"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77"/>
    </row>
    <row r="205" spans="9:19"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77"/>
    </row>
    <row r="206" spans="9:19"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77"/>
    </row>
    <row r="207" spans="9:19"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77"/>
    </row>
    <row r="208" spans="9:19"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77"/>
    </row>
    <row r="209" spans="9:19"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77"/>
    </row>
    <row r="210" spans="9:19"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77"/>
    </row>
    <row r="211" spans="9:19"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77"/>
    </row>
    <row r="212" spans="9:19"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77"/>
    </row>
    <row r="213" spans="9:19"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77"/>
    </row>
    <row r="214" spans="9:19"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77"/>
    </row>
    <row r="215" spans="9:19"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77"/>
    </row>
    <row r="216" spans="9:19"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77"/>
    </row>
    <row r="217" spans="9:19"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77"/>
    </row>
    <row r="218" spans="9:19"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77"/>
    </row>
    <row r="219" spans="9:19"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77"/>
    </row>
    <row r="220" spans="9:19"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77"/>
    </row>
    <row r="221" spans="9:19"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77"/>
    </row>
    <row r="222" spans="9:19"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77"/>
    </row>
    <row r="223" spans="9:19"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77"/>
    </row>
    <row r="224" spans="9:19"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77"/>
    </row>
    <row r="225" spans="9:19"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77"/>
    </row>
    <row r="226" spans="9:19"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77"/>
    </row>
    <row r="227" spans="9:19"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77"/>
    </row>
    <row r="228" spans="9:19"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77"/>
    </row>
    <row r="229" spans="9:19"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77"/>
    </row>
    <row r="230" spans="9:19">
      <c r="K230" s="65"/>
      <c r="S230" s="77"/>
    </row>
    <row r="231" spans="9:19">
      <c r="S231" s="77"/>
    </row>
    <row r="232" spans="9:19">
      <c r="S232" s="77"/>
    </row>
    <row r="233" spans="9:19">
      <c r="S233" s="77"/>
    </row>
    <row r="234" spans="9:19">
      <c r="S234" s="77"/>
    </row>
    <row r="235" spans="9:19">
      <c r="S235" s="77"/>
    </row>
    <row r="236" spans="9:19">
      <c r="S236" s="77"/>
    </row>
    <row r="237" spans="9:19">
      <c r="S237" s="77"/>
    </row>
    <row r="238" spans="9:19">
      <c r="S238" s="77"/>
    </row>
    <row r="239" spans="9:19">
      <c r="S239" s="77"/>
    </row>
    <row r="240" spans="9:19">
      <c r="S240" s="77"/>
    </row>
    <row r="241" spans="19:19">
      <c r="S241" s="77"/>
    </row>
    <row r="242" spans="19:19">
      <c r="S242" s="77"/>
    </row>
    <row r="243" spans="19:19">
      <c r="S243" s="77"/>
    </row>
    <row r="244" spans="19:19">
      <c r="S244" s="77"/>
    </row>
    <row r="245" spans="19:19">
      <c r="S245" s="77"/>
    </row>
    <row r="246" spans="19:19">
      <c r="S246" s="77"/>
    </row>
    <row r="247" spans="19:19">
      <c r="S247" s="77"/>
    </row>
    <row r="248" spans="19:19">
      <c r="S248" s="77"/>
    </row>
    <row r="249" spans="19:19">
      <c r="S249" s="77"/>
    </row>
    <row r="250" spans="19:19">
      <c r="S250" s="77"/>
    </row>
    <row r="251" spans="19:19">
      <c r="S251" s="77"/>
    </row>
    <row r="252" spans="19:19">
      <c r="S252" s="77"/>
    </row>
    <row r="253" spans="19:19">
      <c r="S253" s="77"/>
    </row>
    <row r="254" spans="19:19">
      <c r="S254" s="77"/>
    </row>
    <row r="255" spans="19:19">
      <c r="S255" s="77"/>
    </row>
    <row r="256" spans="19:19">
      <c r="S256" s="77"/>
    </row>
    <row r="257" spans="19:19">
      <c r="S257" s="77"/>
    </row>
    <row r="258" spans="19:19">
      <c r="S258" s="77"/>
    </row>
    <row r="259" spans="19:19">
      <c r="S259" s="77"/>
    </row>
    <row r="260" spans="19:19">
      <c r="S260" s="77"/>
    </row>
    <row r="261" spans="19:19">
      <c r="S261" s="77"/>
    </row>
    <row r="262" spans="19:19">
      <c r="S262" s="77"/>
    </row>
    <row r="263" spans="19:19">
      <c r="S263" s="77"/>
    </row>
    <row r="264" spans="19:19">
      <c r="S264" s="77"/>
    </row>
    <row r="265" spans="19:19">
      <c r="S265" s="77"/>
    </row>
    <row r="266" spans="19:19">
      <c r="S266" s="77"/>
    </row>
  </sheetData>
  <sheetProtection password="81B0" sheet="1" objects="1" scenarios="1"/>
  <mergeCells count="35">
    <mergeCell ref="J118:K118"/>
    <mergeCell ref="J144:K144"/>
    <mergeCell ref="J121:K121"/>
    <mergeCell ref="J122:K122"/>
    <mergeCell ref="J130:K130"/>
    <mergeCell ref="J133:K133"/>
    <mergeCell ref="J134:K134"/>
    <mergeCell ref="J139:K139"/>
    <mergeCell ref="J143:K143"/>
    <mergeCell ref="J104:K104"/>
    <mergeCell ref="J111:K111"/>
    <mergeCell ref="J115:K115"/>
    <mergeCell ref="J116:K116"/>
    <mergeCell ref="J117:K117"/>
    <mergeCell ref="J82:K82"/>
    <mergeCell ref="J86:K86"/>
    <mergeCell ref="J101:K101"/>
    <mergeCell ref="J102:K102"/>
    <mergeCell ref="J103:K103"/>
    <mergeCell ref="J81:K81"/>
    <mergeCell ref="J30:K30"/>
    <mergeCell ref="J33:K33"/>
    <mergeCell ref="J39:K39"/>
    <mergeCell ref="J47:K47"/>
    <mergeCell ref="J48:K48"/>
    <mergeCell ref="J66:K66"/>
    <mergeCell ref="J70:K70"/>
    <mergeCell ref="J76:K76"/>
    <mergeCell ref="J79:K79"/>
    <mergeCell ref="J80:K80"/>
    <mergeCell ref="I14:K14"/>
    <mergeCell ref="I16:K16"/>
    <mergeCell ref="I19:K19"/>
    <mergeCell ref="L23:O23"/>
    <mergeCell ref="P23:S23"/>
  </mergeCells>
  <conditionalFormatting sqref="M19">
    <cfRule type="cellIs" dxfId="14" priority="23" stopIfTrue="1" operator="equal">
      <formula>0</formula>
    </cfRule>
  </conditionalFormatting>
  <conditionalFormatting sqref="L21">
    <cfRule type="cellIs" dxfId="13" priority="18" stopIfTrue="1" operator="equal">
      <formula>98</formula>
    </cfRule>
    <cfRule type="cellIs" dxfId="12" priority="19" stopIfTrue="1" operator="equal">
      <formula>96</formula>
    </cfRule>
    <cfRule type="cellIs" dxfId="11" priority="20" stopIfTrue="1" operator="equal">
      <formula>42</formula>
    </cfRule>
    <cfRule type="cellIs" dxfId="10" priority="21" stopIfTrue="1" operator="equal">
      <formula>97</formula>
    </cfRule>
    <cfRule type="cellIs" dxfId="9" priority="22" stopIfTrue="1" operator="equal">
      <formula>33</formula>
    </cfRule>
  </conditionalFormatting>
  <conditionalFormatting sqref="M21">
    <cfRule type="cellIs" dxfId="8" priority="13" stopIfTrue="1" operator="equal">
      <formula>"ЧУЖДИ СРЕДСТВА"</formula>
    </cfRule>
    <cfRule type="cellIs" dxfId="7" priority="14" stopIfTrue="1" operator="equal">
      <formula>"СЕС - ДМП"</formula>
    </cfRule>
    <cfRule type="cellIs" dxfId="6" priority="15" stopIfTrue="1" operator="equal">
      <formula>"СЕС - РА"</formula>
    </cfRule>
    <cfRule type="cellIs" dxfId="5" priority="16" stopIfTrue="1" operator="equal">
      <formula>"СЕС - ДЕС"</formula>
    </cfRule>
    <cfRule type="cellIs" dxfId="4" priority="17" stopIfTrue="1" operator="equal">
      <formula>"СЕС - КСФ"</formula>
    </cfRule>
  </conditionalFormatting>
  <conditionalFormatting sqref="K28">
    <cfRule type="cellIs" dxfId="3" priority="6" stopIfTrue="1" operator="notEqual">
      <formula>"ИЗБЕРЕТЕ ДЕЙНОСТ"</formula>
    </cfRule>
  </conditionalFormatting>
  <conditionalFormatting sqref="K148">
    <cfRule type="cellIs" dxfId="2" priority="4" stopIfTrue="1" operator="equal">
      <formula>0</formula>
    </cfRule>
  </conditionalFormatting>
  <conditionalFormatting sqref="J28">
    <cfRule type="cellIs" dxfId="1" priority="3" stopIfTrue="1" operator="notEqual">
      <formula>0</formula>
    </cfRule>
  </conditionalFormatting>
  <conditionalFormatting sqref="J26">
    <cfRule type="cellIs" dxfId="0" priority="1" stopIfTrue="1" operator="notEqual">
      <formula>0</formula>
    </cfRule>
  </conditionalFormatting>
  <dataValidations count="7">
    <dataValidation type="list" allowBlank="1" showInputMessage="1" showErrorMessage="1" promptTitle="ВЪВЕДЕТЕ ДЕЙНОСТ" sqref="K28">
      <formula1>EBK_DEIN</formula1>
    </dataValidation>
    <dataValidation type="whole" operator="lessThan" allowBlank="1" showInputMessage="1" showErrorMessage="1" error="Въвежда се цяло число!" sqref="M34:R38 M67:R69 M49:R65 M31:R32 M92:R94 M40:R47 M131:R133 M123:R129 M119:R121 M112:R117 M105:R110 M144:R144 M71:R74 M87:R90 M96:R103 M135:R142 M77:R81">
      <formula1>999999999999999000</formula1>
    </dataValidation>
    <dataValidation type="list" allowBlank="1" showDropDown="1" showInputMessage="1" showErrorMessage="1" prompt="Използва се само  за финансово-правна форма СЕС-КСФ (код 98)_x000a_" sqref="K26">
      <formula1>OP_LIST</formula1>
    </dataValidation>
    <dataValidation type="whole" operator="lessThanOrEqual" allowBlank="1" showInputMessage="1" showErrorMessage="1" error="Въвежда се цяло отрицателно число!" sqref="M75:R75 M91:R91">
      <formula1>0</formula1>
    </dataValidation>
    <dataValidation allowBlank="1" showInputMessage="1" showErrorMessage="1" sqref="L30:L148"/>
    <dataValidation type="whole" operator="lessThan" allowBlank="1" showInputMessage="1" showErrorMessage="1" error="Въвежда се цяло число!" sqref="M83:R84">
      <formula1>999999999999999000</formula1>
    </dataValidation>
    <dataValidation type="whole" operator="lessThanOrEqual" allowBlank="1" showInputMessage="1" showErrorMessage="1" error="Въвежда се цяло отрицателно число!" sqref="M85:R85">
      <formula1>0</formula1>
    </dataValidation>
  </dataValidations>
  <pageMargins left="0.75" right="0.75" top="1" bottom="1" header="0.5" footer="0.5"/>
  <pageSetup paperSize="9" orientation="portrait" r:id="rId1"/>
  <headerFooter alignWithMargins="0"/>
  <rowBreaks count="1" manualBreakCount="1">
    <brk id="1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8</vt:i4>
      </vt:variant>
    </vt:vector>
  </HeadingPairs>
  <TitlesOfParts>
    <vt:vector size="15" baseType="lpstr">
      <vt:lpstr>Cash-Flow-DATA</vt:lpstr>
      <vt:lpstr>OTCHET-agregirani pokazateli</vt:lpstr>
      <vt:lpstr>OTCHET</vt:lpstr>
      <vt:lpstr>NALICHNOST</vt:lpstr>
      <vt:lpstr>OCHAKVANO</vt:lpstr>
      <vt:lpstr>list</vt:lpstr>
      <vt:lpstr>INF</vt:lpstr>
      <vt:lpstr>DATE</vt:lpstr>
      <vt:lpstr>DateName</vt:lpstr>
      <vt:lpstr>EBK_DEIN</vt:lpstr>
      <vt:lpstr>EBK_DEIN2</vt:lpstr>
      <vt:lpstr>OP_LIST</vt:lpstr>
      <vt:lpstr>OP_LIST2</vt:lpstr>
      <vt:lpstr>PRBK</vt:lpstr>
      <vt:lpstr>SMETKA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Admin</cp:lastModifiedBy>
  <cp:lastPrinted>2024-10-02T10:41:45Z</cp:lastPrinted>
  <dcterms:created xsi:type="dcterms:W3CDTF">1997-12-10T11:54:07Z</dcterms:created>
  <dcterms:modified xsi:type="dcterms:W3CDTF">2024-10-15T12:00:25Z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